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shioka\Desktop\"/>
    </mc:Choice>
  </mc:AlternateContent>
  <bookViews>
    <workbookView xWindow="-120" yWindow="-120" windowWidth="29040" windowHeight="15840"/>
  </bookViews>
  <sheets>
    <sheet name="スマート名刺価格" sheetId="4" r:id="rId1"/>
    <sheet name="Sheet2" sheetId="3" state="hidden" r:id="rId2"/>
    <sheet name="Sheet1 (加算)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" l="1"/>
  <c r="R27" i="4" l="1"/>
  <c r="R28" i="4" s="1"/>
  <c r="R21" i="4"/>
  <c r="R22" i="4" s="1"/>
  <c r="O42" i="4"/>
  <c r="M42" i="4"/>
  <c r="O41" i="4"/>
  <c r="M41" i="4"/>
  <c r="O40" i="4"/>
  <c r="M40" i="4"/>
  <c r="O39" i="4"/>
  <c r="M39" i="4"/>
  <c r="O38" i="4"/>
  <c r="M38" i="4"/>
  <c r="O37" i="4"/>
  <c r="M37" i="4"/>
  <c r="O36" i="4"/>
  <c r="M36" i="4"/>
  <c r="O35" i="4"/>
  <c r="M35" i="4"/>
  <c r="O34" i="4"/>
  <c r="M34" i="4"/>
  <c r="M29" i="4"/>
  <c r="T42" i="4"/>
  <c r="T40" i="4"/>
  <c r="T35" i="4"/>
  <c r="T33" i="4"/>
  <c r="M28" i="4"/>
  <c r="M27" i="4"/>
  <c r="M26" i="4"/>
  <c r="M25" i="4"/>
  <c r="M24" i="4"/>
  <c r="M23" i="4"/>
  <c r="M22" i="4"/>
  <c r="M21" i="4"/>
  <c r="Y17" i="4"/>
  <c r="Y16" i="4"/>
  <c r="Y15" i="4"/>
  <c r="O15" i="4"/>
  <c r="M15" i="4"/>
  <c r="Y14" i="4"/>
  <c r="O14" i="4"/>
  <c r="M14" i="4"/>
  <c r="Y13" i="4"/>
  <c r="O13" i="4"/>
  <c r="M13" i="4"/>
  <c r="Y12" i="4"/>
  <c r="O12" i="4"/>
  <c r="M12" i="4"/>
  <c r="Y11" i="4"/>
  <c r="O11" i="4"/>
  <c r="M11" i="4"/>
  <c r="Y10" i="4"/>
  <c r="O10" i="4"/>
  <c r="M10" i="4"/>
  <c r="Y9" i="4"/>
  <c r="O9" i="4"/>
  <c r="M9" i="4"/>
  <c r="Y8" i="4"/>
  <c r="O8" i="4"/>
  <c r="M8" i="4"/>
  <c r="Y7" i="4"/>
  <c r="C34" i="2" l="1"/>
  <c r="C27" i="2"/>
  <c r="C20" i="2"/>
  <c r="I36" i="2"/>
  <c r="D20" i="2" l="1"/>
  <c r="R28" i="2" l="1"/>
  <c r="R30" i="2" s="1"/>
  <c r="R21" i="2"/>
  <c r="R23" i="2" s="1"/>
  <c r="I13" i="2"/>
  <c r="I12" i="2"/>
  <c r="I11" i="2"/>
  <c r="I10" i="2"/>
  <c r="I9" i="2"/>
  <c r="I8" i="2"/>
  <c r="R42" i="2"/>
  <c r="R44" i="2" s="1"/>
  <c r="R35" i="2"/>
  <c r="R37" i="2" s="1"/>
  <c r="D34" i="2"/>
  <c r="B34" i="2"/>
  <c r="A34" i="2"/>
  <c r="D27" i="2"/>
  <c r="B27" i="2"/>
  <c r="A27" i="2"/>
  <c r="B20" i="2"/>
  <c r="A20" i="2"/>
  <c r="W17" i="2"/>
  <c r="W16" i="2"/>
  <c r="W15" i="2"/>
  <c r="W14" i="2"/>
  <c r="W13" i="2"/>
  <c r="W12" i="2"/>
  <c r="W11" i="2"/>
  <c r="W10" i="2"/>
  <c r="E27" i="2" l="1"/>
  <c r="F27" i="2" s="1"/>
  <c r="E34" i="2"/>
  <c r="F34" i="2" s="1"/>
  <c r="E20" i="2"/>
  <c r="F20" i="2" s="1"/>
</calcChain>
</file>

<file path=xl/sharedStrings.xml><?xml version="1.0" encoding="utf-8"?>
<sst xmlns="http://schemas.openxmlformats.org/spreadsheetml/2006/main" count="280" uniqueCount="163">
  <si>
    <t>-----------------------------------------</t>
  </si>
  <si>
    <t>データ管理費</t>
    <rPh sb="3" eb="6">
      <t>カンリヒ</t>
    </rPh>
    <phoneticPr fontId="1"/>
  </si>
  <si>
    <t>データ管理費（年）</t>
    <rPh sb="3" eb="6">
      <t>カンリヒ</t>
    </rPh>
    <rPh sb="7" eb="8">
      <t>ネン</t>
    </rPh>
    <phoneticPr fontId="1"/>
  </si>
  <si>
    <t>印刷料金</t>
    <rPh sb="0" eb="4">
      <t>インサツリョウキン</t>
    </rPh>
    <phoneticPr fontId="1"/>
  </si>
  <si>
    <t>1～10</t>
    <phoneticPr fontId="1"/>
  </si>
  <si>
    <t>11～50</t>
    <phoneticPr fontId="1"/>
  </si>
  <si>
    <t>51～100</t>
    <phoneticPr fontId="1"/>
  </si>
  <si>
    <t>101～</t>
    <phoneticPr fontId="1"/>
  </si>
  <si>
    <t>人数</t>
    <rPh sb="0" eb="2">
      <t>ニンズウ</t>
    </rPh>
    <phoneticPr fontId="1"/>
  </si>
  <si>
    <t>1人当たり</t>
    <rPh sb="0" eb="3">
      <t>ヒトリア</t>
    </rPh>
    <phoneticPr fontId="1"/>
  </si>
  <si>
    <t>10枚</t>
  </si>
  <si>
    <t>30枚</t>
  </si>
  <si>
    <t>50枚</t>
  </si>
  <si>
    <t>100枚</t>
  </si>
  <si>
    <t>200枚</t>
  </si>
  <si>
    <t>300枚</t>
  </si>
  <si>
    <t>500枚</t>
  </si>
  <si>
    <t>1,000枚</t>
  </si>
  <si>
    <t>片面印刷</t>
    <phoneticPr fontId="1"/>
  </si>
  <si>
    <t>50枚作成のケース</t>
    <rPh sb="2" eb="3">
      <t>マイ</t>
    </rPh>
    <rPh sb="3" eb="5">
      <t>サクセイ</t>
    </rPh>
    <phoneticPr fontId="1"/>
  </si>
  <si>
    <t>合計</t>
    <rPh sb="0" eb="2">
      <t>ゴウケイ</t>
    </rPh>
    <phoneticPr fontId="1"/>
  </si>
  <si>
    <t>（1人分）</t>
    <rPh sb="2" eb="4">
      <t>ニンブン</t>
    </rPh>
    <phoneticPr fontId="1"/>
  </si>
  <si>
    <t>100枚作成のケース</t>
    <rPh sb="3" eb="4">
      <t>マイ</t>
    </rPh>
    <rPh sb="4" eb="6">
      <t>サクセイ</t>
    </rPh>
    <phoneticPr fontId="1"/>
  </si>
  <si>
    <t>（5人分）</t>
    <rPh sb="2" eb="4">
      <t>ニンブン</t>
    </rPh>
    <phoneticPr fontId="1"/>
  </si>
  <si>
    <t>（20人分）</t>
    <rPh sb="3" eb="4">
      <t>ヒト</t>
    </rPh>
    <rPh sb="4" eb="5">
      <t>ブン</t>
    </rPh>
    <phoneticPr fontId="1"/>
  </si>
  <si>
    <t>（5人分）</t>
    <rPh sb="2" eb="3">
      <t>ヒト</t>
    </rPh>
    <rPh sb="3" eb="4">
      <t>ブン</t>
    </rPh>
    <phoneticPr fontId="1"/>
  </si>
  <si>
    <t>案②</t>
    <rPh sb="0" eb="1">
      <t>アン</t>
    </rPh>
    <phoneticPr fontId="1"/>
  </si>
  <si>
    <t>両面</t>
    <rPh sb="0" eb="2">
      <t>リョウメン</t>
    </rPh>
    <phoneticPr fontId="1"/>
  </si>
  <si>
    <t>基本料金</t>
    <rPh sb="0" eb="4">
      <t>キホンリョウキン</t>
    </rPh>
    <phoneticPr fontId="1"/>
  </si>
  <si>
    <t>初期設定料（人）</t>
    <rPh sb="0" eb="5">
      <t>ショキセッテイリョウ</t>
    </rPh>
    <rPh sb="6" eb="7">
      <t>ニン</t>
    </rPh>
    <phoneticPr fontId="1"/>
  </si>
  <si>
    <t>初期設定料</t>
    <rPh sb="0" eb="5">
      <t>ショキセッテイリョウ</t>
    </rPh>
    <phoneticPr fontId="1"/>
  </si>
  <si>
    <t>101～300</t>
    <phoneticPr fontId="1"/>
  </si>
  <si>
    <t>基本料金（一律）</t>
    <rPh sb="0" eb="4">
      <t>キホンリョウキン</t>
    </rPh>
    <rPh sb="5" eb="7">
      <t>イチリツ</t>
    </rPh>
    <phoneticPr fontId="1"/>
  </si>
  <si>
    <t>301～500</t>
    <phoneticPr fontId="1"/>
  </si>
  <si>
    <t>501～1000</t>
    <phoneticPr fontId="1"/>
  </si>
  <si>
    <t>一ヵ月あたり</t>
    <rPh sb="0" eb="3">
      <t>イッカゲツ</t>
    </rPh>
    <phoneticPr fontId="1"/>
  </si>
  <si>
    <t>データ管理費（年間一括払い）</t>
    <rPh sb="3" eb="6">
      <t>カンリヒ</t>
    </rPh>
    <rPh sb="7" eb="9">
      <t>ネンカン</t>
    </rPh>
    <rPh sb="9" eb="12">
      <t>イッカツバラ</t>
    </rPh>
    <phoneticPr fontId="1"/>
  </si>
  <si>
    <t>初期設定料（２名以上の作成から発生）</t>
    <rPh sb="0" eb="5">
      <t>ショキセッテイリョウ</t>
    </rPh>
    <rPh sb="7" eb="8">
      <t>メイ</t>
    </rPh>
    <rPh sb="8" eb="10">
      <t>イジョウ</t>
    </rPh>
    <rPh sb="11" eb="13">
      <t>サクセイ</t>
    </rPh>
    <rPh sb="15" eb="17">
      <t>ハッセイ</t>
    </rPh>
    <phoneticPr fontId="1"/>
  </si>
  <si>
    <t>※１名作成　→　0円</t>
    <rPh sb="2" eb="3">
      <t>メイ</t>
    </rPh>
    <rPh sb="3" eb="5">
      <t>サクセイ</t>
    </rPh>
    <rPh sb="9" eb="10">
      <t>エン</t>
    </rPh>
    <phoneticPr fontId="1"/>
  </si>
  <si>
    <t>２名作成　→　2000円</t>
    <rPh sb="1" eb="2">
      <t>メイ</t>
    </rPh>
    <rPh sb="2" eb="4">
      <t>サクセイ</t>
    </rPh>
    <rPh sb="11" eb="12">
      <t>エン</t>
    </rPh>
    <phoneticPr fontId="1"/>
  </si>
  <si>
    <t>年間1人当たり</t>
    <rPh sb="0" eb="2">
      <t>ネンカン</t>
    </rPh>
    <rPh sb="2" eb="4">
      <t>ヒトリ</t>
    </rPh>
    <rPh sb="4" eb="5">
      <t>ア</t>
    </rPh>
    <phoneticPr fontId="1"/>
  </si>
  <si>
    <t>作成枚数</t>
    <rPh sb="0" eb="2">
      <t>サクセイ</t>
    </rPh>
    <rPh sb="2" eb="4">
      <t>マイスウ</t>
    </rPh>
    <phoneticPr fontId="1"/>
  </si>
  <si>
    <t>データ費</t>
    <rPh sb="3" eb="4">
      <t>ヒ</t>
    </rPh>
    <phoneticPr fontId="1"/>
  </si>
  <si>
    <t>片面</t>
  </si>
  <si>
    <t>枚数</t>
    <rPh sb="0" eb="2">
      <t>マイスウ</t>
    </rPh>
    <phoneticPr fontId="1"/>
  </si>
  <si>
    <t>両面</t>
  </si>
  <si>
    <t>合計金額</t>
    <rPh sb="0" eb="4">
      <t>ゴウケイキンガク</t>
    </rPh>
    <phoneticPr fontId="1"/>
  </si>
  <si>
    <t>スマート名刺プライスシミュレーター</t>
    <rPh sb="4" eb="6">
      <t>メイシ</t>
    </rPh>
    <phoneticPr fontId="1"/>
  </si>
  <si>
    <t>使い方</t>
    <rPh sb="0" eb="1">
      <t>ツカ</t>
    </rPh>
    <rPh sb="2" eb="3">
      <t>カタ</t>
    </rPh>
    <phoneticPr fontId="1"/>
  </si>
  <si>
    <t>背景色黄色のセルのみ数値変更してください。</t>
    <rPh sb="0" eb="3">
      <t>ハイケイショク</t>
    </rPh>
    <rPh sb="3" eb="5">
      <t>キイロ</t>
    </rPh>
    <rPh sb="10" eb="12">
      <t>スウチ</t>
    </rPh>
    <rPh sb="12" eb="14">
      <t>ヘンコウ</t>
    </rPh>
    <phoneticPr fontId="1"/>
  </si>
  <si>
    <t>シミュレーション①</t>
    <phoneticPr fontId="1"/>
  </si>
  <si>
    <t>税込み</t>
    <rPh sb="0" eb="2">
      <t>ゼイコ</t>
    </rPh>
    <phoneticPr fontId="1"/>
  </si>
  <si>
    <t>シミュレーション②</t>
    <phoneticPr fontId="1"/>
  </si>
  <si>
    <t>シミュレーション③</t>
    <phoneticPr fontId="1"/>
  </si>
  <si>
    <t>3つまで同時にシミュレーション結果を確認できます。</t>
    <rPh sb="4" eb="6">
      <t>ドウジ</t>
    </rPh>
    <rPh sb="15" eb="17">
      <t>ケッカ</t>
    </rPh>
    <rPh sb="18" eb="20">
      <t>カクニン</t>
    </rPh>
    <phoneticPr fontId="1"/>
  </si>
  <si>
    <t>1～50</t>
    <phoneticPr fontId="1"/>
  </si>
  <si>
    <t>※元案</t>
    <rPh sb="1" eb="3">
      <t>モトアン</t>
    </rPh>
    <phoneticPr fontId="1"/>
  </si>
  <si>
    <t>1001～</t>
    <phoneticPr fontId="1"/>
  </si>
  <si>
    <t>※データ管理費　※修正案</t>
    <rPh sb="4" eb="6">
      <t>カンリ</t>
    </rPh>
    <rPh sb="6" eb="7">
      <t>ヒ</t>
    </rPh>
    <rPh sb="9" eb="11">
      <t>シュウセイ</t>
    </rPh>
    <rPh sb="11" eb="12">
      <t>アン</t>
    </rPh>
    <phoneticPr fontId="1"/>
  </si>
  <si>
    <t>50枚25,000円</t>
    <rPh sb="2" eb="3">
      <t>マイ</t>
    </rPh>
    <rPh sb="9" eb="10">
      <t>エン</t>
    </rPh>
    <phoneticPr fontId="1"/>
  </si>
  <si>
    <t>51枚＝25,450円</t>
    <rPh sb="2" eb="3">
      <t>マイ</t>
    </rPh>
    <rPh sb="10" eb="11">
      <t>エン</t>
    </rPh>
    <phoneticPr fontId="1"/>
  </si>
  <si>
    <t>100枚＝47,500円</t>
    <rPh sb="3" eb="4">
      <t>マイ</t>
    </rPh>
    <rPh sb="11" eb="12">
      <t>エン</t>
    </rPh>
    <phoneticPr fontId="1"/>
  </si>
  <si>
    <t>101枚＝47,900円</t>
    <rPh sb="3" eb="4">
      <t>マイ</t>
    </rPh>
    <rPh sb="11" eb="12">
      <t>エン</t>
    </rPh>
    <phoneticPr fontId="1"/>
  </si>
  <si>
    <t>300枚＝127,500円</t>
    <rPh sb="3" eb="4">
      <t>マイ</t>
    </rPh>
    <rPh sb="12" eb="13">
      <t>エン</t>
    </rPh>
    <phoneticPr fontId="1"/>
  </si>
  <si>
    <t>式：51枚＝25,000円（50人）＋＠450×1人</t>
    <rPh sb="0" eb="1">
      <t>シキ</t>
    </rPh>
    <rPh sb="4" eb="5">
      <t>マイ</t>
    </rPh>
    <rPh sb="12" eb="13">
      <t>エン</t>
    </rPh>
    <rPh sb="16" eb="17">
      <t>ニン</t>
    </rPh>
    <rPh sb="25" eb="26">
      <t>ニン</t>
    </rPh>
    <phoneticPr fontId="1"/>
  </si>
  <si>
    <t>式：100枚＝25,000円（50人）＋＠450×50人</t>
    <rPh sb="0" eb="1">
      <t>シキ</t>
    </rPh>
    <rPh sb="5" eb="6">
      <t>マイ</t>
    </rPh>
    <rPh sb="13" eb="14">
      <t>エン</t>
    </rPh>
    <rPh sb="17" eb="18">
      <t>ニン</t>
    </rPh>
    <rPh sb="27" eb="28">
      <t>ニン</t>
    </rPh>
    <phoneticPr fontId="1"/>
  </si>
  <si>
    <t>式：101枚＝47,500円（100人）＋＠400×1人</t>
    <rPh sb="0" eb="1">
      <t>シキ</t>
    </rPh>
    <rPh sb="5" eb="6">
      <t>マイ</t>
    </rPh>
    <rPh sb="13" eb="14">
      <t>エン</t>
    </rPh>
    <rPh sb="18" eb="19">
      <t>ニン</t>
    </rPh>
    <rPh sb="27" eb="28">
      <t>ニン</t>
    </rPh>
    <phoneticPr fontId="1"/>
  </si>
  <si>
    <t>式：300枚＝47,500円（100人）＋＠400×200人</t>
    <rPh sb="0" eb="1">
      <t>シキ</t>
    </rPh>
    <rPh sb="5" eb="6">
      <t>マイ</t>
    </rPh>
    <rPh sb="13" eb="14">
      <t>エン</t>
    </rPh>
    <rPh sb="18" eb="19">
      <t>ニン</t>
    </rPh>
    <rPh sb="29" eb="30">
      <t>ニン</t>
    </rPh>
    <phoneticPr fontId="1"/>
  </si>
  <si>
    <t>301枚＝127,850円</t>
    <rPh sb="3" eb="4">
      <t>マイ</t>
    </rPh>
    <rPh sb="12" eb="13">
      <t>エン</t>
    </rPh>
    <phoneticPr fontId="1"/>
  </si>
  <si>
    <t>式：301枚＝127,500円（300人）＋＠350×1人</t>
    <rPh sb="0" eb="1">
      <t>シキ</t>
    </rPh>
    <rPh sb="5" eb="6">
      <t>マイ</t>
    </rPh>
    <rPh sb="14" eb="15">
      <t>エン</t>
    </rPh>
    <rPh sb="19" eb="20">
      <t>ニン</t>
    </rPh>
    <rPh sb="28" eb="29">
      <t>ニン</t>
    </rPh>
    <phoneticPr fontId="1"/>
  </si>
  <si>
    <t>式：500枚＝127,500円（300人）＋＠350×200人</t>
    <rPh sb="0" eb="1">
      <t>シキ</t>
    </rPh>
    <rPh sb="5" eb="6">
      <t>マイ</t>
    </rPh>
    <rPh sb="14" eb="15">
      <t>エン</t>
    </rPh>
    <rPh sb="19" eb="20">
      <t>ニン</t>
    </rPh>
    <rPh sb="30" eb="31">
      <t>ニン</t>
    </rPh>
    <phoneticPr fontId="1"/>
  </si>
  <si>
    <t>500枚＝197,500円</t>
    <rPh sb="3" eb="4">
      <t>マイ</t>
    </rPh>
    <rPh sb="12" eb="13">
      <t>エン</t>
    </rPh>
    <phoneticPr fontId="1"/>
  </si>
  <si>
    <t>501枚＝197,800円</t>
    <rPh sb="3" eb="4">
      <t>マイ</t>
    </rPh>
    <rPh sb="12" eb="13">
      <t>エン</t>
    </rPh>
    <phoneticPr fontId="1"/>
  </si>
  <si>
    <t>式：501枚＝197,500円（500人）＋＠300×1人</t>
    <rPh sb="0" eb="1">
      <t>シキ</t>
    </rPh>
    <rPh sb="5" eb="6">
      <t>マイ</t>
    </rPh>
    <rPh sb="14" eb="15">
      <t>エン</t>
    </rPh>
    <rPh sb="19" eb="20">
      <t>ニン</t>
    </rPh>
    <rPh sb="28" eb="29">
      <t>ニン</t>
    </rPh>
    <phoneticPr fontId="1"/>
  </si>
  <si>
    <t>式：1000枚＝197,500円（500人）＋＠300×500人</t>
    <rPh sb="0" eb="1">
      <t>シキ</t>
    </rPh>
    <rPh sb="6" eb="7">
      <t>マイ</t>
    </rPh>
    <rPh sb="15" eb="16">
      <t>エン</t>
    </rPh>
    <rPh sb="20" eb="21">
      <t>ニン</t>
    </rPh>
    <rPh sb="31" eb="32">
      <t>ニン</t>
    </rPh>
    <phoneticPr fontId="1"/>
  </si>
  <si>
    <t>1000枚＝347,500円</t>
    <rPh sb="4" eb="5">
      <t>マイ</t>
    </rPh>
    <rPh sb="13" eb="14">
      <t>エン</t>
    </rPh>
    <phoneticPr fontId="1"/>
  </si>
  <si>
    <t>475～499</t>
    <phoneticPr fontId="1"/>
  </si>
  <si>
    <t>425～474</t>
    <phoneticPr fontId="1"/>
  </si>
  <si>
    <t>395～424</t>
    <phoneticPr fontId="1"/>
  </si>
  <si>
    <t>348～394</t>
    <phoneticPr fontId="1"/>
  </si>
  <si>
    <t>1001枚＝347,700円</t>
    <rPh sb="4" eb="5">
      <t>マイ</t>
    </rPh>
    <rPh sb="13" eb="14">
      <t>エン</t>
    </rPh>
    <phoneticPr fontId="1"/>
  </si>
  <si>
    <t>1ヶ月あたり</t>
    <rPh sb="2" eb="3">
      <t>ゲツ</t>
    </rPh>
    <phoneticPr fontId="1"/>
  </si>
  <si>
    <t>単価</t>
    <rPh sb="0" eb="2">
      <t>タンカ</t>
    </rPh>
    <phoneticPr fontId="1"/>
  </si>
  <si>
    <t>年間</t>
    <rPh sb="0" eb="2">
      <t>ネンカン</t>
    </rPh>
    <phoneticPr fontId="1"/>
  </si>
  <si>
    <t>式：1001枚＝347,500円（1000人）＋＠200×1人</t>
    <rPh sb="0" eb="1">
      <t>シキ</t>
    </rPh>
    <rPh sb="6" eb="7">
      <t>マイ</t>
    </rPh>
    <rPh sb="15" eb="16">
      <t>エン</t>
    </rPh>
    <rPh sb="21" eb="22">
      <t>ニン</t>
    </rPh>
    <rPh sb="30" eb="31">
      <t>ニン</t>
    </rPh>
    <phoneticPr fontId="1"/>
  </si>
  <si>
    <t>式：4000枚＝347,500円（1000人）＋＠200×3000人</t>
    <rPh sb="0" eb="1">
      <t>シキ</t>
    </rPh>
    <rPh sb="6" eb="7">
      <t>マイ</t>
    </rPh>
    <rPh sb="15" eb="16">
      <t>エン</t>
    </rPh>
    <rPh sb="21" eb="22">
      <t>ニン</t>
    </rPh>
    <rPh sb="33" eb="34">
      <t>ニン</t>
    </rPh>
    <phoneticPr fontId="1"/>
  </si>
  <si>
    <t>4000枚＝947,500円</t>
    <rPh sb="4" eb="5">
      <t>マイ</t>
    </rPh>
    <rPh sb="13" eb="14">
      <t>エン</t>
    </rPh>
    <phoneticPr fontId="1"/>
  </si>
  <si>
    <t>6000～300,000</t>
    <phoneticPr fontId="1"/>
  </si>
  <si>
    <t>305,400～570,000</t>
    <phoneticPr fontId="1"/>
  </si>
  <si>
    <t>574,800～1,530,000</t>
    <phoneticPr fontId="1"/>
  </si>
  <si>
    <t>1,534,200～2,370,000</t>
    <phoneticPr fontId="1"/>
  </si>
  <si>
    <t>2,373,600～4,170,000</t>
    <phoneticPr fontId="1"/>
  </si>
  <si>
    <t>4,172,400～</t>
    <phoneticPr fontId="1"/>
  </si>
  <si>
    <t>347～</t>
    <phoneticPr fontId="1"/>
  </si>
  <si>
    <t>式：50枚＝＠500×50人</t>
    <rPh sb="0" eb="1">
      <t>シキ</t>
    </rPh>
    <rPh sb="4" eb="5">
      <t>マイ</t>
    </rPh>
    <rPh sb="13" eb="14">
      <t>ニン</t>
    </rPh>
    <phoneticPr fontId="1"/>
  </si>
  <si>
    <t>計算式</t>
    <rPh sb="0" eb="3">
      <t>ケイサンシキ</t>
    </rPh>
    <phoneticPr fontId="1"/>
  </si>
  <si>
    <t>氏名</t>
    <rPh sb="0" eb="2">
      <t>シメイ</t>
    </rPh>
    <phoneticPr fontId="1"/>
  </si>
  <si>
    <t>メールアドレス</t>
    <phoneticPr fontId="1"/>
  </si>
  <si>
    <t>顔写真</t>
    <rPh sb="0" eb="3">
      <t>カオシャシン</t>
    </rPh>
    <phoneticPr fontId="1"/>
  </si>
  <si>
    <t>所属部署</t>
    <rPh sb="0" eb="4">
      <t>ショゾクブショ</t>
    </rPh>
    <phoneticPr fontId="1"/>
  </si>
  <si>
    <t>役職</t>
    <rPh sb="0" eb="2">
      <t>ヤクショク</t>
    </rPh>
    <phoneticPr fontId="1"/>
  </si>
  <si>
    <t>氏名（よみ）</t>
    <rPh sb="0" eb="2">
      <t>シメイ</t>
    </rPh>
    <phoneticPr fontId="1"/>
  </si>
  <si>
    <t>会社名</t>
    <rPh sb="0" eb="3">
      <t>カイシャメイ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</si>
  <si>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</si>
  <si>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</si>
  <si>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</si>
  <si>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</si>
  <si>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FAX番号</t>
    <rPh sb="3" eb="5">
      <t>バンゴウ</t>
    </rPh>
    <phoneticPr fontId="1"/>
  </si>
  <si>
    <t>webサイト</t>
    <phoneticPr fontId="1"/>
  </si>
  <si>
    <t>地図</t>
    <rPh sb="0" eb="2">
      <t>チズ</t>
    </rPh>
    <phoneticPr fontId="1"/>
  </si>
  <si>
    <t>Yahoo!ストア</t>
    <phoneticPr fontId="1"/>
  </si>
  <si>
    <t>楽天ストア</t>
    <rPh sb="0" eb="2">
      <t>ラクテン</t>
    </rPh>
    <phoneticPr fontId="1"/>
  </si>
  <si>
    <t>Amazon</t>
    <phoneticPr fontId="1"/>
  </si>
  <si>
    <t>facebook</t>
    <phoneticPr fontId="1"/>
  </si>
  <si>
    <t>twitter</t>
    <phoneticPr fontId="1"/>
  </si>
  <si>
    <t>Instagram</t>
    <phoneticPr fontId="1"/>
  </si>
  <si>
    <t>youtube</t>
    <phoneticPr fontId="1"/>
  </si>
  <si>
    <t>アイコン</t>
    <phoneticPr fontId="1"/>
  </si>
  <si>
    <t>ブログ</t>
    <phoneticPr fontId="1"/>
  </si>
  <si>
    <t>サービス案内</t>
    <rPh sb="4" eb="6">
      <t>アンナイ</t>
    </rPh>
    <phoneticPr fontId="1"/>
  </si>
  <si>
    <r>
      <t>※みどり色の列は</t>
    </r>
    <r>
      <rPr>
        <b/>
        <sz val="11"/>
        <color rgb="FFFF0000"/>
        <rFont val="ＭＳ Ｐゴシック"/>
        <family val="3"/>
        <charset val="128"/>
        <scheme val="minor"/>
      </rPr>
      <t>９列</t>
    </r>
    <r>
      <rPr>
        <sz val="11"/>
        <rFont val="ＭＳ Ｐゴシック"/>
        <family val="2"/>
        <charset val="128"/>
        <scheme val="minor"/>
      </rPr>
      <t>まで使用可能です。URLを入力してください。</t>
    </r>
    <rPh sb="4" eb="5">
      <t>イロ</t>
    </rPh>
    <rPh sb="6" eb="7">
      <t>レツ</t>
    </rPh>
    <rPh sb="9" eb="10">
      <t>レツ</t>
    </rPh>
    <rPh sb="12" eb="14">
      <t>シヨウ</t>
    </rPh>
    <rPh sb="14" eb="16">
      <t>カノウ</t>
    </rPh>
    <rPh sb="23" eb="25">
      <t>ニュウリョク</t>
    </rPh>
    <phoneticPr fontId="1"/>
  </si>
  <si>
    <t>MIHON　TARO</t>
    <phoneticPr fontId="1"/>
  </si>
  <si>
    <t>mihon@kenbisha.com</t>
    <phoneticPr fontId="1"/>
  </si>
  <si>
    <t>mihon.jpg</t>
    <phoneticPr fontId="1"/>
  </si>
  <si>
    <t>mihon_icon.ico</t>
    <phoneticPr fontId="1"/>
  </si>
  <si>
    <t>営業部</t>
    <rPh sb="0" eb="3">
      <t>エイギョウブ</t>
    </rPh>
    <phoneticPr fontId="1"/>
  </si>
  <si>
    <t>部長</t>
    <rPh sb="0" eb="2">
      <t>ブチョウ</t>
    </rPh>
    <phoneticPr fontId="1"/>
  </si>
  <si>
    <t>サンプル株式会社</t>
    <rPh sb="4" eb="8">
      <t>カブシキガイシャ</t>
    </rPh>
    <phoneticPr fontId="1"/>
  </si>
  <si>
    <t>000－0000</t>
    <phoneticPr fontId="1"/>
  </si>
  <si>
    <t>大阪市都島区1-2-3</t>
    <rPh sb="0" eb="3">
      <t>オオサカシ</t>
    </rPh>
    <rPh sb="3" eb="6">
      <t>ミヤコジマク</t>
    </rPh>
    <phoneticPr fontId="1"/>
  </si>
  <si>
    <t>03-1234-5678</t>
    <phoneticPr fontId="1"/>
  </si>
  <si>
    <t>080-0000-0000</t>
    <phoneticPr fontId="1"/>
  </si>
  <si>
    <t>0120-635-176</t>
    <phoneticPr fontId="1"/>
  </si>
  <si>
    <t>（例）見本　太郎</t>
    <rPh sb="1" eb="2">
      <t>レイ</t>
    </rPh>
    <rPh sb="3" eb="5">
      <t>ミホン</t>
    </rPh>
    <rPh sb="6" eb="8">
      <t>タロウ</t>
    </rPh>
    <phoneticPr fontId="1"/>
  </si>
  <si>
    <t>https://www.kenbisha-iccard.com/</t>
    <phoneticPr fontId="1"/>
  </si>
  <si>
    <t>https://www.kenbisha-iccard.com/blog/</t>
    <phoneticPr fontId="1"/>
  </si>
  <si>
    <t>https://www.kenbisha-iccard.com/products/</t>
    <phoneticPr fontId="1"/>
  </si>
  <si>
    <t>LINE</t>
    <phoneticPr fontId="1"/>
  </si>
  <si>
    <t>https://www.google.co.jp/maps/place/%E3%82%AB%E3%83%BC%E3%83%89%E5%8D%B0%E5%88%B7+%E6%A0%AA%E5%BC%8F%E4%BC%9A%E7%A4%BE%E7%A0%94%E7%BE%8E%E7%A4%BE+%E5%A4%A7%E9%98%AA%E6%9C%AC%E7%A4%BE/@34.69175,135.521351,17z/data=!3m2!4b1!5s0x6000e72b1a886479:0xaf12f1cb51e5ef51!4m5!3m4!1s0x6000e72b1af23d89:0x1cb574dde9d83bd6!8m2!3d34.69175!4d135.523545?hl=ja&amp;authuser=0</t>
    <phoneticPr fontId="1"/>
  </si>
  <si>
    <t>https://store.shopping.yahoo.co.jp/kenbisha/</t>
    <phoneticPr fontId="1"/>
  </si>
  <si>
    <t>https://www.facebook.com/print.kenbisha/</t>
    <phoneticPr fontId="1"/>
  </si>
  <si>
    <t>https://www.instagram.com/cardya_kenbisha/?hl=ja</t>
    <phoneticPr fontId="1"/>
  </si>
  <si>
    <t>https://twitter.com/CKenbisha</t>
  </si>
  <si>
    <t>50人</t>
    <rPh sb="2" eb="3">
      <t>ニン</t>
    </rPh>
    <phoneticPr fontId="1"/>
  </si>
  <si>
    <t>100人の時</t>
    <rPh sb="3" eb="4">
      <t>ニン</t>
    </rPh>
    <rPh sb="5" eb="6">
      <t>トキ</t>
    </rPh>
    <phoneticPr fontId="1"/>
  </si>
  <si>
    <t>500</t>
    <phoneticPr fontId="1"/>
  </si>
  <si>
    <t>300人の時</t>
    <rPh sb="3" eb="4">
      <t>ニン</t>
    </rPh>
    <rPh sb="5" eb="6">
      <t>トキ</t>
    </rPh>
    <phoneticPr fontId="1"/>
  </si>
  <si>
    <t>1000人の時</t>
    <rPh sb="4" eb="5">
      <t>ニン</t>
    </rPh>
    <rPh sb="6" eb="7">
      <t>トキ</t>
    </rPh>
    <phoneticPr fontId="1"/>
  </si>
  <si>
    <t>RFIDタグ（シール）　印刷料金</t>
    <rPh sb="12" eb="14">
      <t>インサツ</t>
    </rPh>
    <rPh sb="14" eb="16">
      <t>リョウキン</t>
    </rPh>
    <phoneticPr fontId="1"/>
  </si>
  <si>
    <t>単価</t>
    <rPh sb="0" eb="2">
      <t>タンカ</t>
    </rPh>
    <phoneticPr fontId="1"/>
  </si>
  <si>
    <t>1ｃ（Ｋ）</t>
    <phoneticPr fontId="1"/>
  </si>
  <si>
    <t>2ｃ/1ｃ</t>
    <phoneticPr fontId="1"/>
  </si>
  <si>
    <t>2ｃ/0ｃ</t>
    <phoneticPr fontId="1"/>
  </si>
  <si>
    <t>※ｵﾌ刷り2ｃ迄（特色可・ﾍﾞﾀ・ｱﾐ対応不可）</t>
    <rPh sb="3" eb="4">
      <t>ス</t>
    </rPh>
    <rPh sb="7" eb="8">
      <t>マデ</t>
    </rPh>
    <rPh sb="9" eb="11">
      <t>トクショク</t>
    </rPh>
    <rPh sb="11" eb="12">
      <t>カ</t>
    </rPh>
    <rPh sb="19" eb="21">
      <t>タイオウ</t>
    </rPh>
    <rPh sb="21" eb="23">
      <t>フカ</t>
    </rPh>
    <phoneticPr fontId="1"/>
  </si>
  <si>
    <t>※ＵＶインクジェット印刷同料金（ﾌﾙｶﾗｰ可、特色不可）</t>
    <rPh sb="10" eb="12">
      <t>インサツ</t>
    </rPh>
    <rPh sb="12" eb="13">
      <t>オナ</t>
    </rPh>
    <rPh sb="13" eb="15">
      <t>リョウキン</t>
    </rPh>
    <rPh sb="21" eb="22">
      <t>カ</t>
    </rPh>
    <rPh sb="23" eb="25">
      <t>トクショク</t>
    </rPh>
    <rPh sb="25" eb="27">
      <t>フカ</t>
    </rPh>
    <phoneticPr fontId="1"/>
  </si>
  <si>
    <t>※1ｃ （黒）のみ（ﾍﾞﾀ・ｱﾐ対応不可）</t>
    <rPh sb="5" eb="6">
      <t>クロ</t>
    </rPh>
    <rPh sb="16" eb="18">
      <t>タイオウ</t>
    </rPh>
    <rPh sb="18" eb="20">
      <t>フカ</t>
    </rPh>
    <phoneticPr fontId="1"/>
  </si>
  <si>
    <t>※ﾃﾞｻﾞｲﾝ完全DATA入稿</t>
    <rPh sb="7" eb="9">
      <t>カンゼン</t>
    </rPh>
    <rPh sb="13" eb="15">
      <t>ニュウコウ</t>
    </rPh>
    <phoneticPr fontId="1"/>
  </si>
  <si>
    <t>ICチップ入り紙名刺　印刷料金</t>
    <rPh sb="5" eb="6">
      <t>イ</t>
    </rPh>
    <rPh sb="7" eb="8">
      <t>カミ</t>
    </rPh>
    <rPh sb="8" eb="10">
      <t>メイシ</t>
    </rPh>
    <rPh sb="11" eb="13">
      <t>インサツ</t>
    </rPh>
    <rPh sb="13" eb="15">
      <t>リョウキン</t>
    </rPh>
    <phoneticPr fontId="1"/>
  </si>
  <si>
    <t>ICカード（Ntag）印刷料金</t>
    <rPh sb="11" eb="15">
      <t>インサツリョウキン</t>
    </rPh>
    <phoneticPr fontId="1"/>
  </si>
  <si>
    <t>お一人</t>
    <rPh sb="1" eb="3">
      <t>ヒトリ</t>
    </rPh>
    <phoneticPr fontId="1"/>
  </si>
  <si>
    <t>※〇枚価格×人数様分</t>
  </si>
  <si>
    <t>※〇枚価格×人数様分</t>
    <rPh sb="2" eb="3">
      <t>マイ</t>
    </rPh>
    <rPh sb="3" eb="5">
      <t>カカク</t>
    </rPh>
    <rPh sb="6" eb="8">
      <t>ニンズウ</t>
    </rPh>
    <rPh sb="8" eb="9">
      <t>サマ</t>
    </rPh>
    <rPh sb="9" eb="10">
      <t>ブン</t>
    </rPh>
    <phoneticPr fontId="1"/>
  </si>
  <si>
    <t>※〇枚価格×人数様分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</si>
</sst>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20"/>
      <color theme="4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4" tint="-0.4999847407452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C0000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b/>
      <sz val="12"/>
      <color rgb="FFCC99FF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6C3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n">
        <color auto="1"/>
      </right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11" borderId="3" xfId="0" applyFont="1" applyFill="1" applyBorder="1">
      <alignment vertical="center"/>
    </xf>
    <xf numFmtId="0" fontId="5" fillId="10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5" borderId="1" xfId="0" applyFont="1" applyFill="1" applyBorder="1">
      <alignment vertical="center"/>
    </xf>
    <xf numFmtId="3" fontId="5" fillId="0" borderId="1" xfId="0" applyNumberFormat="1" applyFont="1" applyBorder="1">
      <alignment vertical="center"/>
    </xf>
    <xf numFmtId="6" fontId="5" fillId="0" borderId="0" xfId="0" applyNumberFormat="1" applyFont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5" fillId="8" borderId="0" xfId="0" applyFont="1" applyFill="1">
      <alignment vertical="center"/>
    </xf>
    <xf numFmtId="0" fontId="5" fillId="9" borderId="0" xfId="0" applyFont="1" applyFill="1">
      <alignment vertical="center"/>
    </xf>
    <xf numFmtId="0" fontId="6" fillId="14" borderId="2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7" fillId="13" borderId="1" xfId="0" applyFont="1" applyFill="1" applyBorder="1">
      <alignment vertical="center"/>
    </xf>
    <xf numFmtId="0" fontId="7" fillId="6" borderId="5" xfId="0" applyFont="1" applyFill="1" applyBorder="1">
      <alignment vertical="center"/>
    </xf>
    <xf numFmtId="0" fontId="8" fillId="6" borderId="11" xfId="0" applyFont="1" applyFill="1" applyBorder="1">
      <alignment vertical="center"/>
    </xf>
    <xf numFmtId="0" fontId="7" fillId="6" borderId="8" xfId="0" applyFont="1" applyFill="1" applyBorder="1">
      <alignment vertical="center"/>
    </xf>
    <xf numFmtId="0" fontId="3" fillId="8" borderId="12" xfId="0" applyFont="1" applyFill="1" applyBorder="1">
      <alignment vertical="center"/>
    </xf>
    <xf numFmtId="3" fontId="5" fillId="11" borderId="4" xfId="0" applyNumberFormat="1" applyFont="1" applyFill="1" applyBorder="1">
      <alignment vertical="center"/>
    </xf>
    <xf numFmtId="0" fontId="3" fillId="8" borderId="0" xfId="0" applyFont="1" applyFill="1">
      <alignment vertical="center"/>
    </xf>
    <xf numFmtId="0" fontId="3" fillId="8" borderId="1" xfId="0" applyFont="1" applyFill="1" applyBorder="1">
      <alignment vertical="center"/>
    </xf>
    <xf numFmtId="0" fontId="9" fillId="7" borderId="0" xfId="0" applyFont="1" applyFill="1">
      <alignment vertical="center"/>
    </xf>
    <xf numFmtId="0" fontId="10" fillId="13" borderId="0" xfId="0" applyFont="1" applyFill="1">
      <alignment vertical="center"/>
    </xf>
    <xf numFmtId="0" fontId="10" fillId="6" borderId="0" xfId="0" applyFont="1" applyFill="1">
      <alignment vertical="center"/>
    </xf>
    <xf numFmtId="0" fontId="11" fillId="14" borderId="0" xfId="0" applyFont="1" applyFill="1" applyBorder="1">
      <alignment vertical="center"/>
    </xf>
    <xf numFmtId="38" fontId="9" fillId="0" borderId="0" xfId="1" applyFont="1">
      <alignment vertical="center"/>
    </xf>
    <xf numFmtId="3" fontId="3" fillId="8" borderId="3" xfId="0" applyNumberFormat="1" applyFont="1" applyFill="1" applyBorder="1">
      <alignment vertical="center"/>
    </xf>
    <xf numFmtId="0" fontId="3" fillId="8" borderId="3" xfId="0" applyFont="1" applyFill="1" applyBorder="1">
      <alignment vertical="center"/>
    </xf>
    <xf numFmtId="3" fontId="3" fillId="8" borderId="4" xfId="0" applyNumberFormat="1" applyFont="1" applyFill="1" applyBorder="1">
      <alignment vertical="center"/>
    </xf>
    <xf numFmtId="0" fontId="3" fillId="8" borderId="4" xfId="0" applyFont="1" applyFill="1" applyBorder="1">
      <alignment vertical="center"/>
    </xf>
    <xf numFmtId="0" fontId="12" fillId="16" borderId="0" xfId="0" applyFont="1" applyFill="1" applyBorder="1">
      <alignment vertical="center"/>
    </xf>
    <xf numFmtId="38" fontId="13" fillId="12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38" fontId="14" fillId="0" borderId="0" xfId="1" applyFont="1">
      <alignment vertical="center"/>
    </xf>
    <xf numFmtId="0" fontId="17" fillId="0" borderId="0" xfId="0" applyFont="1">
      <alignment vertical="center"/>
    </xf>
    <xf numFmtId="0" fontId="3" fillId="15" borderId="13" xfId="0" applyFont="1" applyFill="1" applyBorder="1">
      <alignment vertical="center"/>
    </xf>
    <xf numFmtId="0" fontId="15" fillId="8" borderId="14" xfId="0" applyFont="1" applyFill="1" applyBorder="1">
      <alignment vertical="center"/>
    </xf>
    <xf numFmtId="0" fontId="16" fillId="8" borderId="14" xfId="0" applyFont="1" applyFill="1" applyBorder="1">
      <alignment vertical="center"/>
    </xf>
    <xf numFmtId="0" fontId="16" fillId="8" borderId="15" xfId="0" applyFont="1" applyFill="1" applyBorder="1">
      <alignment vertical="center"/>
    </xf>
    <xf numFmtId="0" fontId="4" fillId="15" borderId="16" xfId="0" applyFont="1" applyFill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49" fontId="3" fillId="0" borderId="0" xfId="0" applyNumberFormat="1" applyFont="1">
      <alignment vertical="center"/>
    </xf>
    <xf numFmtId="0" fontId="18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8" borderId="19" xfId="0" applyFont="1" applyFill="1" applyBorder="1">
      <alignment vertical="center"/>
    </xf>
    <xf numFmtId="0" fontId="7" fillId="17" borderId="2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5" fillId="17" borderId="2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5" fillId="4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5" fillId="9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5" fillId="8" borderId="3" xfId="0" applyFont="1" applyFill="1" applyBorder="1">
      <alignment vertical="center"/>
    </xf>
    <xf numFmtId="0" fontId="4" fillId="0" borderId="4" xfId="0" applyFont="1" applyBorder="1">
      <alignment vertical="center"/>
    </xf>
    <xf numFmtId="0" fontId="5" fillId="4" borderId="4" xfId="0" applyFont="1" applyFill="1" applyBorder="1">
      <alignment vertical="center"/>
    </xf>
    <xf numFmtId="0" fontId="5" fillId="8" borderId="4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22" xfId="0" applyBorder="1" applyAlignment="1">
      <alignment vertical="top" wrapText="1"/>
    </xf>
    <xf numFmtId="0" fontId="23" fillId="0" borderId="22" xfId="2" applyBorder="1" applyAlignment="1">
      <alignment vertical="top" wrapText="1"/>
    </xf>
    <xf numFmtId="0" fontId="0" fillId="0" borderId="0" xfId="0" applyAlignment="1">
      <alignment vertical="top" wrapText="1"/>
    </xf>
    <xf numFmtId="0" fontId="0" fillId="18" borderId="23" xfId="0" applyFill="1" applyBorder="1" applyAlignment="1">
      <alignment vertical="top"/>
    </xf>
    <xf numFmtId="0" fontId="0" fillId="18" borderId="24" xfId="0" applyFill="1" applyBorder="1" applyAlignment="1">
      <alignment vertical="top"/>
    </xf>
    <xf numFmtId="0" fontId="0" fillId="18" borderId="25" xfId="0" applyFill="1" applyBorder="1" applyAlignment="1">
      <alignment vertical="top"/>
    </xf>
    <xf numFmtId="0" fontId="21" fillId="7" borderId="23" xfId="0" applyFont="1" applyFill="1" applyBorder="1" applyAlignment="1">
      <alignment vertical="top"/>
    </xf>
    <xf numFmtId="0" fontId="21" fillId="7" borderId="24" xfId="0" applyFont="1" applyFill="1" applyBorder="1" applyAlignment="1">
      <alignment vertical="top"/>
    </xf>
    <xf numFmtId="0" fontId="21" fillId="7" borderId="25" xfId="0" applyFont="1" applyFill="1" applyBorder="1" applyAlignment="1">
      <alignment vertical="top"/>
    </xf>
    <xf numFmtId="0" fontId="0" fillId="0" borderId="0" xfId="0" applyAlignment="1">
      <alignment vertical="top"/>
    </xf>
    <xf numFmtId="0" fontId="20" fillId="18" borderId="1" xfId="0" applyFont="1" applyFill="1" applyBorder="1" applyAlignment="1">
      <alignment vertical="top"/>
    </xf>
    <xf numFmtId="0" fontId="20" fillId="7" borderId="1" xfId="0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6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8" fillId="6" borderId="2" xfId="0" applyFont="1" applyFill="1" applyBorder="1">
      <alignment vertical="center"/>
    </xf>
    <xf numFmtId="0" fontId="7" fillId="6" borderId="2" xfId="0" applyFont="1" applyFill="1" applyBorder="1">
      <alignment vertical="center"/>
    </xf>
    <xf numFmtId="0" fontId="5" fillId="0" borderId="3" xfId="0" applyFont="1" applyBorder="1">
      <alignment vertical="center"/>
    </xf>
    <xf numFmtId="0" fontId="2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26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6" fillId="19" borderId="2" xfId="0" applyFont="1" applyFill="1" applyBorder="1">
      <alignment vertical="center"/>
    </xf>
    <xf numFmtId="0" fontId="25" fillId="0" borderId="0" xfId="0" applyFont="1">
      <alignment vertical="center"/>
    </xf>
    <xf numFmtId="0" fontId="6" fillId="20" borderId="2" xfId="0" applyFont="1" applyFill="1" applyBorder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3" fontId="3" fillId="8" borderId="36" xfId="0" applyNumberFormat="1" applyFont="1" applyFill="1" applyBorder="1">
      <alignment vertical="center"/>
    </xf>
    <xf numFmtId="3" fontId="5" fillId="8" borderId="3" xfId="0" applyNumberFormat="1" applyFont="1" applyFill="1" applyBorder="1">
      <alignment vertical="center"/>
    </xf>
    <xf numFmtId="0" fontId="28" fillId="22" borderId="2" xfId="0" applyFont="1" applyFill="1" applyBorder="1">
      <alignment vertical="center"/>
    </xf>
    <xf numFmtId="0" fontId="28" fillId="19" borderId="2" xfId="0" applyFont="1" applyFill="1" applyBorder="1">
      <alignment vertical="center"/>
    </xf>
    <xf numFmtId="0" fontId="28" fillId="19" borderId="0" xfId="0" applyFont="1" applyFill="1" applyBorder="1">
      <alignment vertical="center"/>
    </xf>
    <xf numFmtId="0" fontId="28" fillId="23" borderId="2" xfId="0" applyFont="1" applyFill="1" applyBorder="1">
      <alignment vertical="center"/>
    </xf>
    <xf numFmtId="3" fontId="5" fillId="11" borderId="36" xfId="0" applyNumberFormat="1" applyFont="1" applyFill="1" applyBorder="1">
      <alignment vertical="center"/>
    </xf>
    <xf numFmtId="0" fontId="3" fillId="8" borderId="36" xfId="0" applyFont="1" applyFill="1" applyBorder="1">
      <alignment vertical="center"/>
    </xf>
    <xf numFmtId="0" fontId="28" fillId="21" borderId="2" xfId="0" applyFont="1" applyFill="1" applyBorder="1">
      <alignment vertical="center"/>
    </xf>
    <xf numFmtId="0" fontId="28" fillId="21" borderId="0" xfId="0" applyFont="1" applyFill="1" applyBorder="1">
      <alignment vertical="center"/>
    </xf>
    <xf numFmtId="0" fontId="28" fillId="24" borderId="2" xfId="0" applyFont="1" applyFill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6" fontId="5" fillId="17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left" vertical="center"/>
    </xf>
    <xf numFmtId="3" fontId="5" fillId="0" borderId="20" xfId="0" applyNumberFormat="1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3" fillId="8" borderId="23" xfId="0" applyNumberFormat="1" applyFont="1" applyFill="1" applyBorder="1">
      <alignment vertical="center"/>
    </xf>
    <xf numFmtId="3" fontId="3" fillId="8" borderId="1" xfId="0" applyNumberFormat="1" applyFont="1" applyFill="1" applyBorder="1">
      <alignment vertical="center"/>
    </xf>
    <xf numFmtId="0" fontId="32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C31"/>
      <color rgb="FFCC00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609600</xdr:colOff>
      <xdr:row>3</xdr:row>
      <xdr:rowOff>38101</xdr:rowOff>
    </xdr:from>
    <xdr:to>
      <xdr:col>24</xdr:col>
      <xdr:colOff>381000</xdr:colOff>
      <xdr:row>5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830175" y="581026"/>
          <a:ext cx="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追加しました。</a:t>
          </a:r>
        </a:p>
      </xdr:txBody>
    </xdr:sp>
    <xdr:clientData/>
  </xdr:twoCellAnchor>
  <xdr:twoCellAnchor>
    <xdr:from>
      <xdr:col>19</xdr:col>
      <xdr:colOff>47625</xdr:colOff>
      <xdr:row>4</xdr:row>
      <xdr:rowOff>76201</xdr:rowOff>
    </xdr:from>
    <xdr:to>
      <xdr:col>22</xdr:col>
      <xdr:colOff>609600</xdr:colOff>
      <xdr:row>7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>
          <a:stCxn id="2" idx="1"/>
        </xdr:cNvCxnSpPr>
      </xdr:nvCxnSpPr>
      <xdr:spPr>
        <a:xfrm flipH="1">
          <a:off x="12830175" y="800101"/>
          <a:ext cx="0" cy="542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314326</xdr:colOff>
      <xdr:row>21</xdr:row>
      <xdr:rowOff>85726</xdr:rowOff>
    </xdr:from>
    <xdr:to>
      <xdr:col>8</xdr:col>
      <xdr:colOff>324449</xdr:colOff>
      <xdr:row>24</xdr:row>
      <xdr:rowOff>104775</xdr:rowOff>
    </xdr:to>
    <xdr:sp macro="" textlink="">
      <xdr:nvSpPr>
        <xdr:cNvPr id="4" name="十字形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7581901" y="3924301"/>
          <a:ext cx="600673" cy="581024"/>
        </a:xfrm>
        <a:prstGeom prst="plus">
          <a:avLst>
            <a:gd name="adj" fmla="val 39815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390525</xdr:colOff>
      <xdr:row>21</xdr:row>
      <xdr:rowOff>104775</xdr:rowOff>
    </xdr:from>
    <xdr:to>
      <xdr:col>3</xdr:col>
      <xdr:colOff>305398</xdr:colOff>
      <xdr:row>24</xdr:row>
      <xdr:rowOff>123824</xdr:rowOff>
    </xdr:to>
    <xdr:sp macro="" textlink="">
      <xdr:nvSpPr>
        <xdr:cNvPr id="5" name="十字形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686175" y="3943350"/>
          <a:ext cx="600673" cy="581024"/>
        </a:xfrm>
        <a:prstGeom prst="plus">
          <a:avLst>
            <a:gd name="adj" fmla="val 39815"/>
          </a:avLst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2266950</xdr:colOff>
      <xdr:row>13</xdr:row>
      <xdr:rowOff>57149</xdr:rowOff>
    </xdr:from>
    <xdr:to>
      <xdr:col>3</xdr:col>
      <xdr:colOff>33382</xdr:colOff>
      <xdr:row>19</xdr:row>
      <xdr:rowOff>104774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53025">
          <a:off x="2266950" y="2428874"/>
          <a:ext cx="1747882" cy="113347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238123</xdr:colOff>
      <xdr:row>15</xdr:row>
      <xdr:rowOff>107893</xdr:rowOff>
    </xdr:from>
    <xdr:to>
      <xdr:col>7</xdr:col>
      <xdr:colOff>66673</xdr:colOff>
      <xdr:row>21</xdr:row>
      <xdr:rowOff>133351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18910">
          <a:off x="5591173" y="2841568"/>
          <a:ext cx="1743075" cy="1130358"/>
        </a:xfrm>
        <a:prstGeom prst="rect">
          <a:avLst/>
        </a:prstGeom>
      </xdr:spPr>
    </xdr:pic>
    <xdr:clientData/>
  </xdr:twoCellAnchor>
  <xdr:twoCellAnchor editAs="oneCell">
    <xdr:from>
      <xdr:col>6</xdr:col>
      <xdr:colOff>194679</xdr:colOff>
      <xdr:row>4</xdr:row>
      <xdr:rowOff>99791</xdr:rowOff>
    </xdr:from>
    <xdr:to>
      <xdr:col>9</xdr:col>
      <xdr:colOff>306732</xdr:colOff>
      <xdr:row>11</xdr:row>
      <xdr:rowOff>180884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17670">
          <a:off x="6576429" y="823691"/>
          <a:ext cx="2093253" cy="135744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133350</xdr:rowOff>
    </xdr:from>
    <xdr:to>
      <xdr:col>0</xdr:col>
      <xdr:colOff>1692277</xdr:colOff>
      <xdr:row>2</xdr:row>
      <xdr:rowOff>9524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3350"/>
          <a:ext cx="1587502" cy="238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609600</xdr:colOff>
      <xdr:row>3</xdr:row>
      <xdr:rowOff>38101</xdr:rowOff>
    </xdr:from>
    <xdr:to>
      <xdr:col>22</xdr:col>
      <xdr:colOff>381000</xdr:colOff>
      <xdr:row>5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5201900" y="714376"/>
          <a:ext cx="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追加しました。</a:t>
          </a:r>
        </a:p>
      </xdr:txBody>
    </xdr:sp>
    <xdr:clientData/>
  </xdr:twoCellAnchor>
  <xdr:twoCellAnchor>
    <xdr:from>
      <xdr:col>17</xdr:col>
      <xdr:colOff>47625</xdr:colOff>
      <xdr:row>4</xdr:row>
      <xdr:rowOff>76201</xdr:rowOff>
    </xdr:from>
    <xdr:to>
      <xdr:col>20</xdr:col>
      <xdr:colOff>609600</xdr:colOff>
      <xdr:row>7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>
          <a:stCxn id="2" idx="1"/>
        </xdr:cNvCxnSpPr>
      </xdr:nvCxnSpPr>
      <xdr:spPr>
        <a:xfrm flipH="1">
          <a:off x="15201900" y="942976"/>
          <a:ext cx="0" cy="561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7</xdr:row>
      <xdr:rowOff>28575</xdr:rowOff>
    </xdr:from>
    <xdr:to>
      <xdr:col>2</xdr:col>
      <xdr:colOff>466725</xdr:colOff>
      <xdr:row>8</xdr:row>
      <xdr:rowOff>142875</xdr:rowOff>
    </xdr:to>
    <xdr:sp macro="" textlink="">
      <xdr:nvSpPr>
        <xdr:cNvPr id="4" name="十字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914650" y="1457325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7</xdr:row>
      <xdr:rowOff>38100</xdr:rowOff>
    </xdr:from>
    <xdr:to>
      <xdr:col>5</xdr:col>
      <xdr:colOff>676275</xdr:colOff>
      <xdr:row>8</xdr:row>
      <xdr:rowOff>152400</xdr:rowOff>
    </xdr:to>
    <xdr:sp macro="" textlink="">
      <xdr:nvSpPr>
        <xdr:cNvPr id="5" name="十字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8467725" y="1466850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7</xdr:row>
      <xdr:rowOff>28575</xdr:rowOff>
    </xdr:from>
    <xdr:to>
      <xdr:col>9</xdr:col>
      <xdr:colOff>447675</xdr:colOff>
      <xdr:row>8</xdr:row>
      <xdr:rowOff>142875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2011025" y="1457325"/>
          <a:ext cx="257175" cy="295275"/>
        </a:xfrm>
        <a:prstGeom prst="plus">
          <a:avLst>
            <a:gd name="adj" fmla="val 398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kenbisha-iccard.com/blog/" TargetMode="External"/><Relationship Id="rId7" Type="http://schemas.openxmlformats.org/officeDocument/2006/relationships/hyperlink" Target="https://www.instagram.com/cardya_kenbisha/?hl=ja" TargetMode="External"/><Relationship Id="rId2" Type="http://schemas.openxmlformats.org/officeDocument/2006/relationships/hyperlink" Target="https://www.kenbisha-iccard.com/" TargetMode="External"/><Relationship Id="rId1" Type="http://schemas.openxmlformats.org/officeDocument/2006/relationships/hyperlink" Target="mailto:mihon@kenbisha.com" TargetMode="External"/><Relationship Id="rId6" Type="http://schemas.openxmlformats.org/officeDocument/2006/relationships/hyperlink" Target="https://www.facebook.com/print.kenbisha/" TargetMode="External"/><Relationship Id="rId5" Type="http://schemas.openxmlformats.org/officeDocument/2006/relationships/hyperlink" Target="https://store.shopping.yahoo.co.jp/kenbisha/" TargetMode="External"/><Relationship Id="rId4" Type="http://schemas.openxmlformats.org/officeDocument/2006/relationships/hyperlink" Target="https://www.kenbisha-iccard.com/produc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B44"/>
  <sheetViews>
    <sheetView tabSelected="1" topLeftCell="A4" workbookViewId="0">
      <selection activeCell="L18" sqref="L18"/>
    </sheetView>
  </sheetViews>
  <sheetFormatPr defaultRowHeight="14.25"/>
  <cols>
    <col min="1" max="1" width="34.25" style="1" customWidth="1"/>
    <col min="2" max="3" width="9" style="1"/>
    <col min="4" max="4" width="5.5" style="1" customWidth="1"/>
    <col min="5" max="5" width="12.5" style="1" customWidth="1"/>
    <col min="6" max="6" width="13.5" style="1" bestFit="1" customWidth="1"/>
    <col min="7" max="7" width="11.625" style="1" bestFit="1" customWidth="1"/>
    <col min="8" max="8" width="7.75" style="1" customWidth="1"/>
    <col min="9" max="9" width="6.625" style="1" customWidth="1"/>
    <col min="10" max="10" width="4.625" style="1" customWidth="1"/>
    <col min="11" max="16" width="9" style="1"/>
    <col min="17" max="17" width="1.625" style="1" hidden="1" customWidth="1"/>
    <col min="18" max="18" width="11.625" style="1" hidden="1" customWidth="1"/>
    <col min="19" max="19" width="12" style="1" hidden="1" customWidth="1"/>
    <col min="20" max="21" width="0" style="1" hidden="1" customWidth="1"/>
    <col min="22" max="22" width="7.75" style="1" hidden="1" customWidth="1"/>
    <col min="23" max="23" width="0" style="1" hidden="1" customWidth="1"/>
    <col min="24" max="24" width="9" style="1" hidden="1" customWidth="1"/>
    <col min="25" max="25" width="9.125" style="1" hidden="1" customWidth="1"/>
    <col min="26" max="16384" width="9" style="1"/>
  </cols>
  <sheetData>
    <row r="6" spans="5:28">
      <c r="E6" s="92"/>
      <c r="F6" s="92"/>
      <c r="G6" s="92"/>
      <c r="K6" s="106" t="s">
        <v>157</v>
      </c>
      <c r="Q6" s="5"/>
      <c r="S6" s="11"/>
      <c r="T6" s="5" t="s">
        <v>8</v>
      </c>
      <c r="U6" s="5" t="s">
        <v>9</v>
      </c>
      <c r="W6" s="12"/>
      <c r="X6" s="12" t="s">
        <v>18</v>
      </c>
      <c r="Y6" s="1" t="s">
        <v>27</v>
      </c>
    </row>
    <row r="7" spans="5:28">
      <c r="E7" s="91"/>
      <c r="F7" s="92"/>
      <c r="G7" s="92"/>
      <c r="K7" s="105" t="s">
        <v>44</v>
      </c>
      <c r="L7" s="115" t="s">
        <v>152</v>
      </c>
      <c r="M7" s="115" t="s">
        <v>149</v>
      </c>
      <c r="N7" s="116" t="s">
        <v>151</v>
      </c>
      <c r="O7" s="117" t="s">
        <v>149</v>
      </c>
      <c r="Q7" s="5"/>
      <c r="S7" s="11"/>
      <c r="T7" s="1" t="s">
        <v>4</v>
      </c>
      <c r="U7" s="1">
        <v>4200</v>
      </c>
      <c r="W7" s="4" t="s">
        <v>10</v>
      </c>
      <c r="X7" s="13">
        <v>2000</v>
      </c>
      <c r="Y7" s="1">
        <f>X7*1.5</f>
        <v>3000</v>
      </c>
    </row>
    <row r="8" spans="5:28">
      <c r="E8" s="92"/>
      <c r="F8" s="92"/>
      <c r="G8" s="92"/>
      <c r="H8" s="97"/>
      <c r="I8" s="97"/>
      <c r="K8" s="9">
        <v>10</v>
      </c>
      <c r="L8" s="36">
        <v>14000</v>
      </c>
      <c r="M8" s="114">
        <f>L8/K8</f>
        <v>1400</v>
      </c>
      <c r="N8" s="37">
        <v>17000</v>
      </c>
      <c r="O8" s="114">
        <f>N8/K8</f>
        <v>1700</v>
      </c>
      <c r="Q8" s="5"/>
      <c r="S8" s="11"/>
      <c r="T8" s="1" t="s">
        <v>5</v>
      </c>
      <c r="U8" s="1">
        <v>3700</v>
      </c>
      <c r="W8" s="4" t="s">
        <v>11</v>
      </c>
      <c r="X8" s="13">
        <v>4000</v>
      </c>
      <c r="Y8" s="1">
        <f t="shared" ref="Y8:Y17" si="0">X8*1.5</f>
        <v>6000</v>
      </c>
    </row>
    <row r="9" spans="5:28">
      <c r="E9" s="91"/>
      <c r="F9" s="92"/>
      <c r="G9" s="92"/>
      <c r="H9" s="97"/>
      <c r="I9" s="97"/>
      <c r="K9" s="9">
        <v>30</v>
      </c>
      <c r="L9" s="36">
        <v>19000</v>
      </c>
      <c r="M9" s="114">
        <f t="shared" ref="M9:M15" si="1">L9/K9</f>
        <v>633.33333333333337</v>
      </c>
      <c r="N9" s="37">
        <v>23000</v>
      </c>
      <c r="O9" s="114">
        <f t="shared" ref="O9:O15" si="2">N9/K9</f>
        <v>766.66666666666663</v>
      </c>
      <c r="Q9" s="5"/>
      <c r="S9" s="11" t="s">
        <v>2</v>
      </c>
      <c r="T9" s="1" t="s">
        <v>6</v>
      </c>
      <c r="U9" s="1">
        <v>3300</v>
      </c>
      <c r="W9" s="4" t="s">
        <v>12</v>
      </c>
      <c r="X9" s="13">
        <v>6000</v>
      </c>
      <c r="Y9" s="1">
        <f t="shared" si="0"/>
        <v>9000</v>
      </c>
    </row>
    <row r="10" spans="5:28">
      <c r="E10" s="91"/>
      <c r="F10" s="92"/>
      <c r="G10" s="92"/>
      <c r="H10" s="97"/>
      <c r="I10" s="97"/>
      <c r="K10" s="9">
        <v>50</v>
      </c>
      <c r="L10" s="36">
        <v>27000</v>
      </c>
      <c r="M10" s="114">
        <f t="shared" si="1"/>
        <v>540</v>
      </c>
      <c r="N10" s="37">
        <v>33000</v>
      </c>
      <c r="O10" s="114">
        <f t="shared" si="2"/>
        <v>660</v>
      </c>
      <c r="Q10" s="5"/>
      <c r="S10" s="11"/>
      <c r="T10" s="1" t="s">
        <v>7</v>
      </c>
      <c r="U10" s="1">
        <v>3000</v>
      </c>
      <c r="W10" s="4" t="s">
        <v>13</v>
      </c>
      <c r="X10" s="13">
        <v>8000</v>
      </c>
      <c r="Y10" s="1">
        <f t="shared" si="0"/>
        <v>12000</v>
      </c>
    </row>
    <row r="11" spans="5:28" ht="15" thickBot="1">
      <c r="E11" s="92"/>
      <c r="F11" s="92"/>
      <c r="G11" s="92"/>
      <c r="H11" s="97"/>
      <c r="I11" s="100"/>
      <c r="J11" s="98"/>
      <c r="K11" s="9">
        <v>100</v>
      </c>
      <c r="L11" s="36">
        <v>41000</v>
      </c>
      <c r="M11" s="114">
        <f t="shared" si="1"/>
        <v>410</v>
      </c>
      <c r="N11" s="37">
        <v>49000</v>
      </c>
      <c r="O11" s="114">
        <f t="shared" si="2"/>
        <v>490</v>
      </c>
      <c r="Q11" s="5"/>
      <c r="W11" s="4" t="s">
        <v>14</v>
      </c>
      <c r="X11" s="13">
        <v>10000</v>
      </c>
      <c r="Y11" s="1">
        <f t="shared" si="0"/>
        <v>15000</v>
      </c>
    </row>
    <row r="12" spans="5:28" ht="15" thickTop="1">
      <c r="E12" s="91"/>
      <c r="F12" s="92"/>
      <c r="G12" s="92"/>
      <c r="H12" s="97"/>
      <c r="I12" s="99"/>
      <c r="K12" s="9">
        <v>200</v>
      </c>
      <c r="L12" s="36">
        <v>65000</v>
      </c>
      <c r="M12" s="114">
        <f t="shared" si="1"/>
        <v>325</v>
      </c>
      <c r="N12" s="37">
        <v>75000</v>
      </c>
      <c r="O12" s="114">
        <f t="shared" si="2"/>
        <v>375</v>
      </c>
      <c r="Q12" s="5"/>
      <c r="S12" s="11" t="s">
        <v>2</v>
      </c>
      <c r="T12" s="1" t="s">
        <v>6</v>
      </c>
      <c r="U12" s="1">
        <v>3300</v>
      </c>
      <c r="W12" s="4" t="s">
        <v>12</v>
      </c>
      <c r="X12" s="13">
        <v>6000</v>
      </c>
      <c r="Y12" s="1">
        <f t="shared" si="0"/>
        <v>9000</v>
      </c>
      <c r="AA12" s="14"/>
      <c r="AB12" s="14"/>
    </row>
    <row r="13" spans="5:28">
      <c r="E13" s="91"/>
      <c r="F13" s="92"/>
      <c r="G13" s="92"/>
      <c r="H13" s="97"/>
      <c r="I13" s="101"/>
      <c r="K13" s="9">
        <v>300</v>
      </c>
      <c r="L13" s="36">
        <v>89000</v>
      </c>
      <c r="M13" s="114">
        <f t="shared" si="1"/>
        <v>296.66666666666669</v>
      </c>
      <c r="N13" s="37">
        <v>101000</v>
      </c>
      <c r="O13" s="114">
        <f t="shared" si="2"/>
        <v>336.66666666666669</v>
      </c>
      <c r="Q13" s="5"/>
      <c r="S13" s="11"/>
      <c r="T13" s="1" t="s">
        <v>7</v>
      </c>
      <c r="U13" s="1">
        <v>3000</v>
      </c>
      <c r="W13" s="4" t="s">
        <v>13</v>
      </c>
      <c r="X13" s="13">
        <v>8000</v>
      </c>
      <c r="Y13" s="1">
        <f t="shared" si="0"/>
        <v>12000</v>
      </c>
      <c r="AA13" s="17"/>
      <c r="AB13" s="17"/>
    </row>
    <row r="14" spans="5:28">
      <c r="E14" s="92"/>
      <c r="F14" s="92"/>
      <c r="G14" s="92"/>
      <c r="H14" s="96"/>
      <c r="I14" s="101"/>
      <c r="K14" s="9">
        <v>500</v>
      </c>
      <c r="L14" s="36">
        <v>137000</v>
      </c>
      <c r="M14" s="114">
        <f t="shared" si="1"/>
        <v>274</v>
      </c>
      <c r="N14" s="37">
        <v>153000</v>
      </c>
      <c r="O14" s="114">
        <f t="shared" si="2"/>
        <v>306</v>
      </c>
      <c r="Q14" s="5"/>
      <c r="W14" s="4" t="s">
        <v>14</v>
      </c>
      <c r="X14" s="13">
        <v>10000</v>
      </c>
      <c r="Y14" s="1">
        <f t="shared" si="0"/>
        <v>15000</v>
      </c>
      <c r="AA14" s="14"/>
      <c r="AB14" s="14"/>
    </row>
    <row r="15" spans="5:28">
      <c r="E15" s="91"/>
      <c r="F15" s="92"/>
      <c r="G15" s="92"/>
      <c r="H15" s="96"/>
      <c r="I15" s="101"/>
      <c r="K15" s="28">
        <v>1000</v>
      </c>
      <c r="L15" s="38">
        <v>257000</v>
      </c>
      <c r="M15" s="114">
        <f t="shared" si="1"/>
        <v>257</v>
      </c>
      <c r="N15" s="39">
        <v>283000</v>
      </c>
      <c r="O15" s="114">
        <f t="shared" si="2"/>
        <v>283</v>
      </c>
      <c r="Q15" s="5"/>
      <c r="W15" s="4" t="s">
        <v>15</v>
      </c>
      <c r="X15" s="13">
        <v>12000</v>
      </c>
      <c r="Y15" s="1">
        <f t="shared" si="0"/>
        <v>18000</v>
      </c>
      <c r="AA15" s="17"/>
      <c r="AB15" s="17"/>
    </row>
    <row r="16" spans="5:28">
      <c r="E16" s="91"/>
      <c r="F16" s="92"/>
      <c r="G16" s="92"/>
      <c r="H16" s="92"/>
      <c r="I16" s="101"/>
      <c r="L16" s="124" t="s">
        <v>153</v>
      </c>
      <c r="Q16" s="5"/>
      <c r="W16" s="4" t="s">
        <v>16</v>
      </c>
      <c r="X16" s="13">
        <v>16000</v>
      </c>
      <c r="Y16" s="1">
        <f t="shared" si="0"/>
        <v>24000</v>
      </c>
      <c r="AA16" s="14"/>
      <c r="AB16" s="14"/>
    </row>
    <row r="17" spans="1:28">
      <c r="E17" s="92"/>
      <c r="F17" s="92"/>
      <c r="G17" s="92"/>
      <c r="H17" s="92"/>
      <c r="I17" s="101"/>
      <c r="L17" s="125" t="s">
        <v>154</v>
      </c>
      <c r="Q17" s="5"/>
      <c r="W17" s="4" t="s">
        <v>17</v>
      </c>
      <c r="X17" s="13">
        <v>26000</v>
      </c>
      <c r="Y17" s="1">
        <f t="shared" si="0"/>
        <v>39000</v>
      </c>
      <c r="AA17" s="17"/>
      <c r="AB17" s="17"/>
    </row>
    <row r="18" spans="1:28">
      <c r="E18" s="91"/>
      <c r="F18" s="92"/>
      <c r="G18" s="92"/>
      <c r="H18" s="92"/>
      <c r="I18" s="101"/>
      <c r="L18" s="125" t="s">
        <v>161</v>
      </c>
      <c r="Q18" s="5"/>
      <c r="S18" s="19" t="s">
        <v>19</v>
      </c>
      <c r="T18" s="19"/>
      <c r="U18" s="19" t="s">
        <v>21</v>
      </c>
      <c r="Y18" s="17"/>
      <c r="AA18" s="14"/>
      <c r="AB18" s="14"/>
    </row>
    <row r="19" spans="1:28">
      <c r="I19" s="101"/>
      <c r="K19" s="108" t="s">
        <v>148</v>
      </c>
      <c r="Q19" s="5"/>
      <c r="S19" s="20" t="s">
        <v>28</v>
      </c>
      <c r="T19" s="1">
        <v>10000</v>
      </c>
      <c r="Z19" s="17"/>
      <c r="AA19" s="17"/>
      <c r="AB19" s="17"/>
    </row>
    <row r="20" spans="1:28" ht="15" thickBot="1">
      <c r="I20" s="101"/>
      <c r="K20" s="107" t="s">
        <v>44</v>
      </c>
      <c r="L20" s="118" t="s">
        <v>150</v>
      </c>
      <c r="M20" s="118" t="s">
        <v>149</v>
      </c>
      <c r="O20" s="17"/>
      <c r="Q20" s="20" t="s">
        <v>30</v>
      </c>
      <c r="R20" s="1">
        <v>1000</v>
      </c>
      <c r="X20" s="17"/>
      <c r="Z20" s="17"/>
      <c r="AA20" s="17"/>
      <c r="AB20" s="17"/>
    </row>
    <row r="21" spans="1:28" ht="15" thickTop="1">
      <c r="A21" s="22" t="s">
        <v>32</v>
      </c>
      <c r="B21" s="145">
        <v>10000</v>
      </c>
      <c r="C21" s="110"/>
      <c r="I21" s="101"/>
      <c r="K21" s="9">
        <v>5</v>
      </c>
      <c r="L21" s="36">
        <v>9800</v>
      </c>
      <c r="M21" s="114">
        <f>L21/K21</f>
        <v>1960</v>
      </c>
      <c r="Q21" s="20" t="s">
        <v>1</v>
      </c>
      <c r="R21" s="1">
        <f>S10*1</f>
        <v>0</v>
      </c>
      <c r="AB21" s="14"/>
    </row>
    <row r="22" spans="1:28">
      <c r="C22" s="111"/>
      <c r="H22" s="97"/>
      <c r="I22" s="101"/>
      <c r="K22" s="9">
        <v>10</v>
      </c>
      <c r="L22" s="36">
        <v>13300</v>
      </c>
      <c r="M22" s="114">
        <f t="shared" ref="M22:M29" si="3">L22/K22</f>
        <v>1330</v>
      </c>
      <c r="Q22" s="3" t="s">
        <v>20</v>
      </c>
      <c r="R22" s="3">
        <f>SUM(R19:R21)</f>
        <v>1000</v>
      </c>
      <c r="AB22" s="14"/>
    </row>
    <row r="23" spans="1:28" ht="15" thickBot="1">
      <c r="C23" s="111"/>
      <c r="E23" s="3" t="s">
        <v>36</v>
      </c>
      <c r="H23" s="97"/>
      <c r="I23" s="102"/>
      <c r="J23" s="98"/>
      <c r="K23" s="9">
        <v>30</v>
      </c>
      <c r="L23" s="36">
        <v>18900</v>
      </c>
      <c r="M23" s="114">
        <f t="shared" si="3"/>
        <v>630</v>
      </c>
      <c r="AB23" s="17"/>
    </row>
    <row r="24" spans="1:28" ht="15" thickTop="1">
      <c r="C24" s="111"/>
      <c r="E24" s="90" t="s">
        <v>8</v>
      </c>
      <c r="F24" s="93" t="s">
        <v>40</v>
      </c>
      <c r="G24" s="94" t="s">
        <v>35</v>
      </c>
      <c r="H24" s="97"/>
      <c r="I24" s="101"/>
      <c r="J24" s="103"/>
      <c r="K24" s="9">
        <v>50</v>
      </c>
      <c r="L24" s="36">
        <v>28699.999999999996</v>
      </c>
      <c r="M24" s="114">
        <f t="shared" si="3"/>
        <v>573.99999999999989</v>
      </c>
      <c r="Q24" s="19" t="s">
        <v>19</v>
      </c>
      <c r="R24" s="19"/>
      <c r="S24" s="19" t="s">
        <v>23</v>
      </c>
      <c r="AB24" s="14"/>
    </row>
    <row r="25" spans="1:28">
      <c r="C25" s="111"/>
      <c r="E25" s="127" t="s">
        <v>159</v>
      </c>
      <c r="F25" s="36">
        <v>3000</v>
      </c>
      <c r="G25" s="95">
        <f>F25/12</f>
        <v>250</v>
      </c>
      <c r="H25" s="97"/>
      <c r="I25" s="101"/>
      <c r="K25" s="9">
        <v>100</v>
      </c>
      <c r="L25" s="36">
        <v>45500</v>
      </c>
      <c r="M25" s="114">
        <f t="shared" si="3"/>
        <v>455</v>
      </c>
      <c r="Q25" s="20" t="s">
        <v>28</v>
      </c>
      <c r="R25" s="1">
        <v>10000</v>
      </c>
      <c r="AB25" s="17"/>
    </row>
    <row r="26" spans="1:28" ht="15" thickBot="1">
      <c r="A26" s="23" t="s">
        <v>37</v>
      </c>
      <c r="B26" s="146">
        <v>1000</v>
      </c>
      <c r="C26" s="112"/>
      <c r="H26" s="97"/>
      <c r="I26" s="101"/>
      <c r="K26" s="9">
        <v>200</v>
      </c>
      <c r="L26" s="36">
        <v>62299.999999999993</v>
      </c>
      <c r="M26" s="114">
        <f t="shared" si="3"/>
        <v>311.49999999999994</v>
      </c>
      <c r="Q26" s="20" t="s">
        <v>30</v>
      </c>
      <c r="R26" s="1">
        <v>5000</v>
      </c>
      <c r="AB26" s="17"/>
    </row>
    <row r="27" spans="1:28" ht="15" thickTop="1">
      <c r="A27" s="1" t="s">
        <v>38</v>
      </c>
      <c r="H27" s="97"/>
      <c r="I27" s="101"/>
      <c r="K27" s="9">
        <v>300</v>
      </c>
      <c r="L27" s="36">
        <v>95900</v>
      </c>
      <c r="M27" s="114">
        <f t="shared" si="3"/>
        <v>319.66666666666669</v>
      </c>
      <c r="Q27" s="20" t="s">
        <v>1</v>
      </c>
      <c r="R27" s="1">
        <f>S10*5</f>
        <v>0</v>
      </c>
      <c r="AB27" s="14"/>
    </row>
    <row r="28" spans="1:28">
      <c r="A28" s="1" t="s">
        <v>39</v>
      </c>
      <c r="H28" s="96"/>
      <c r="I28" s="101"/>
      <c r="K28" s="119">
        <v>500</v>
      </c>
      <c r="L28" s="113">
        <v>179900</v>
      </c>
      <c r="M28" s="114">
        <f t="shared" si="3"/>
        <v>359.8</v>
      </c>
      <c r="Q28" s="3" t="s">
        <v>20</v>
      </c>
      <c r="R28" s="3">
        <f>SUM(R25:R27)</f>
        <v>15000</v>
      </c>
    </row>
    <row r="29" spans="1:28">
      <c r="H29" s="96"/>
      <c r="I29" s="101"/>
      <c r="K29" s="28">
        <v>1000</v>
      </c>
      <c r="L29" s="38">
        <v>320000</v>
      </c>
      <c r="M29" s="114">
        <f t="shared" si="3"/>
        <v>320</v>
      </c>
    </row>
    <row r="30" spans="1:28">
      <c r="I30" s="101"/>
      <c r="L30" s="126" t="s">
        <v>155</v>
      </c>
      <c r="Q30" s="5"/>
      <c r="S30" s="19" t="s">
        <v>22</v>
      </c>
      <c r="T30" s="19"/>
      <c r="U30" s="19" t="s">
        <v>25</v>
      </c>
    </row>
    <row r="31" spans="1:28">
      <c r="I31" s="101"/>
      <c r="L31" s="147" t="s">
        <v>162</v>
      </c>
      <c r="Q31" s="5"/>
      <c r="S31" s="20" t="s">
        <v>28</v>
      </c>
      <c r="T31" s="1">
        <v>10000</v>
      </c>
    </row>
    <row r="32" spans="1:28">
      <c r="I32" s="101"/>
      <c r="K32" s="109" t="s">
        <v>158</v>
      </c>
      <c r="Q32" s="5"/>
      <c r="S32" s="20" t="s">
        <v>30</v>
      </c>
      <c r="T32" s="1">
        <v>5000</v>
      </c>
    </row>
    <row r="33" spans="9:21">
      <c r="I33" s="101"/>
      <c r="K33" s="121" t="s">
        <v>44</v>
      </c>
      <c r="L33" s="123" t="s">
        <v>18</v>
      </c>
      <c r="M33" s="123" t="s">
        <v>82</v>
      </c>
      <c r="N33" s="121" t="s">
        <v>27</v>
      </c>
      <c r="O33" s="122" t="s">
        <v>82</v>
      </c>
      <c r="Q33" s="5"/>
      <c r="S33" s="20" t="s">
        <v>1</v>
      </c>
      <c r="T33" s="1">
        <f>U10*5</f>
        <v>15000</v>
      </c>
    </row>
    <row r="34" spans="9:21">
      <c r="I34" s="101"/>
      <c r="K34" s="9">
        <v>5</v>
      </c>
      <c r="L34" s="36">
        <v>9800</v>
      </c>
      <c r="M34" s="114">
        <f>L34/K34</f>
        <v>1960</v>
      </c>
      <c r="N34" s="37">
        <v>11900</v>
      </c>
      <c r="O34" s="114">
        <f>N34/K34</f>
        <v>2380</v>
      </c>
      <c r="Q34" s="5"/>
      <c r="S34" s="20" t="s">
        <v>3</v>
      </c>
      <c r="T34" s="1">
        <v>8000</v>
      </c>
    </row>
    <row r="35" spans="9:21">
      <c r="I35" s="101"/>
      <c r="K35" s="9">
        <v>10</v>
      </c>
      <c r="L35" s="36">
        <v>13300</v>
      </c>
      <c r="M35" s="114">
        <f t="shared" ref="M35:M42" si="4">L35/K35</f>
        <v>1330</v>
      </c>
      <c r="N35" s="37">
        <v>16099.999999999998</v>
      </c>
      <c r="O35" s="114">
        <f t="shared" ref="O35:O42" si="5">N35/K35</f>
        <v>1609.9999999999998</v>
      </c>
      <c r="Q35" s="5"/>
      <c r="S35" s="3" t="s">
        <v>20</v>
      </c>
      <c r="T35" s="3">
        <f>SUM(T31:T34)</f>
        <v>38000</v>
      </c>
    </row>
    <row r="36" spans="9:21" ht="15" thickBot="1">
      <c r="I36" s="102"/>
      <c r="K36" s="9">
        <v>30</v>
      </c>
      <c r="L36" s="36">
        <v>18900</v>
      </c>
      <c r="M36" s="114">
        <f t="shared" si="4"/>
        <v>630</v>
      </c>
      <c r="N36" s="37">
        <v>23100</v>
      </c>
      <c r="O36" s="114">
        <f t="shared" si="5"/>
        <v>770</v>
      </c>
      <c r="Q36" s="5"/>
    </row>
    <row r="37" spans="9:21" ht="15" thickTop="1">
      <c r="I37" s="104"/>
      <c r="J37" s="103"/>
      <c r="K37" s="9">
        <v>50</v>
      </c>
      <c r="L37" s="36">
        <v>28699.999999999996</v>
      </c>
      <c r="M37" s="114">
        <f t="shared" si="4"/>
        <v>573.99999999999989</v>
      </c>
      <c r="N37" s="37">
        <v>34300</v>
      </c>
      <c r="O37" s="114">
        <f t="shared" si="5"/>
        <v>686</v>
      </c>
      <c r="Q37" s="5"/>
      <c r="S37" s="19" t="s">
        <v>22</v>
      </c>
      <c r="T37" s="19"/>
      <c r="U37" s="19" t="s">
        <v>24</v>
      </c>
    </row>
    <row r="38" spans="9:21">
      <c r="I38" s="97"/>
      <c r="K38" s="9">
        <v>100</v>
      </c>
      <c r="L38" s="36">
        <v>45500</v>
      </c>
      <c r="M38" s="114">
        <f t="shared" si="4"/>
        <v>455</v>
      </c>
      <c r="N38" s="37">
        <v>52500</v>
      </c>
      <c r="O38" s="114">
        <f t="shared" si="5"/>
        <v>525</v>
      </c>
      <c r="Q38" s="5"/>
      <c r="S38" s="20" t="s">
        <v>28</v>
      </c>
      <c r="T38" s="1">
        <v>10000</v>
      </c>
    </row>
    <row r="39" spans="9:21">
      <c r="K39" s="9">
        <v>200</v>
      </c>
      <c r="L39" s="36">
        <v>62299.999999999993</v>
      </c>
      <c r="M39" s="114">
        <f t="shared" si="4"/>
        <v>311.49999999999994</v>
      </c>
      <c r="N39" s="37">
        <v>70700</v>
      </c>
      <c r="O39" s="114">
        <f t="shared" si="5"/>
        <v>353.5</v>
      </c>
      <c r="Q39" s="5"/>
      <c r="S39" s="20" t="s">
        <v>30</v>
      </c>
      <c r="T39" s="1">
        <v>20000</v>
      </c>
    </row>
    <row r="40" spans="9:21">
      <c r="K40" s="9">
        <v>300</v>
      </c>
      <c r="L40" s="36">
        <v>95900</v>
      </c>
      <c r="M40" s="114">
        <f t="shared" si="4"/>
        <v>319.66666666666669</v>
      </c>
      <c r="N40" s="37">
        <v>107100</v>
      </c>
      <c r="O40" s="114">
        <f t="shared" si="5"/>
        <v>357</v>
      </c>
      <c r="Q40" s="5"/>
      <c r="S40" s="20" t="s">
        <v>1</v>
      </c>
      <c r="T40" s="1">
        <f>U11*20</f>
        <v>0</v>
      </c>
    </row>
    <row r="41" spans="9:21">
      <c r="K41" s="119">
        <v>500</v>
      </c>
      <c r="L41" s="113">
        <v>179900</v>
      </c>
      <c r="M41" s="114">
        <f t="shared" si="4"/>
        <v>359.8</v>
      </c>
      <c r="N41" s="120">
        <v>198100</v>
      </c>
      <c r="O41" s="114">
        <f t="shared" si="5"/>
        <v>396.2</v>
      </c>
      <c r="Q41" s="5"/>
      <c r="S41" s="20" t="s">
        <v>3</v>
      </c>
      <c r="T41" s="1">
        <v>8000</v>
      </c>
    </row>
    <row r="42" spans="9:21">
      <c r="K42" s="28">
        <v>1000</v>
      </c>
      <c r="L42" s="38">
        <v>320000</v>
      </c>
      <c r="M42" s="114">
        <f t="shared" si="4"/>
        <v>320</v>
      </c>
      <c r="N42" s="39">
        <v>343000</v>
      </c>
      <c r="O42" s="114">
        <f t="shared" si="5"/>
        <v>343</v>
      </c>
      <c r="Q42" s="5"/>
      <c r="S42" s="3" t="s">
        <v>20</v>
      </c>
      <c r="T42" s="3">
        <f>SUM(T38:T41)</f>
        <v>38000</v>
      </c>
    </row>
    <row r="43" spans="9:21">
      <c r="L43" s="126" t="s">
        <v>156</v>
      </c>
    </row>
    <row r="44" spans="9:21">
      <c r="L44" s="126" t="s">
        <v>160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8"/>
  <sheetViews>
    <sheetView workbookViewId="0">
      <selection activeCell="Q22" sqref="Q22"/>
    </sheetView>
  </sheetViews>
  <sheetFormatPr defaultRowHeight="13.5"/>
  <cols>
    <col min="1" max="1" width="14.125" style="85" customWidth="1"/>
    <col min="2" max="2" width="10" style="85" customWidth="1"/>
    <col min="3" max="14" width="9" style="85"/>
    <col min="15" max="15" width="17.125" style="85" customWidth="1"/>
    <col min="16" max="16384" width="9" style="85"/>
  </cols>
  <sheetData>
    <row r="1" spans="1: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  <c r="N1" s="82" t="s">
        <v>120</v>
      </c>
      <c r="O1" s="83"/>
      <c r="P1" s="83"/>
      <c r="Q1" s="83"/>
      <c r="R1" s="83"/>
      <c r="S1" s="83"/>
      <c r="T1" s="83"/>
      <c r="U1" s="83"/>
      <c r="V1" s="83"/>
      <c r="W1" s="83"/>
      <c r="X1" s="83"/>
      <c r="Y1" s="84"/>
    </row>
    <row r="2" spans="1:25">
      <c r="A2" s="86" t="s">
        <v>96</v>
      </c>
      <c r="B2" s="86" t="s">
        <v>101</v>
      </c>
      <c r="C2" s="86" t="s">
        <v>97</v>
      </c>
      <c r="D2" s="86" t="s">
        <v>98</v>
      </c>
      <c r="E2" s="86" t="s">
        <v>117</v>
      </c>
      <c r="F2" s="86" t="s">
        <v>99</v>
      </c>
      <c r="G2" s="86" t="s">
        <v>100</v>
      </c>
      <c r="H2" s="86" t="s">
        <v>102</v>
      </c>
      <c r="I2" s="86" t="s">
        <v>103</v>
      </c>
      <c r="J2" s="86" t="s">
        <v>104</v>
      </c>
      <c r="K2" s="86" t="s">
        <v>105</v>
      </c>
      <c r="L2" s="86" t="s">
        <v>106</v>
      </c>
      <c r="M2" s="86" t="s">
        <v>107</v>
      </c>
      <c r="N2" s="87" t="s">
        <v>108</v>
      </c>
      <c r="O2" s="87" t="s">
        <v>118</v>
      </c>
      <c r="P2" s="87" t="s">
        <v>119</v>
      </c>
      <c r="Q2" s="87" t="s">
        <v>109</v>
      </c>
      <c r="R2" s="87" t="s">
        <v>110</v>
      </c>
      <c r="S2" s="87" t="s">
        <v>111</v>
      </c>
      <c r="T2" s="87" t="s">
        <v>112</v>
      </c>
      <c r="U2" s="87" t="s">
        <v>137</v>
      </c>
      <c r="V2" s="87" t="s">
        <v>113</v>
      </c>
      <c r="W2" s="87" t="s">
        <v>114</v>
      </c>
      <c r="X2" s="87" t="s">
        <v>115</v>
      </c>
      <c r="Y2" s="87" t="s">
        <v>116</v>
      </c>
    </row>
    <row r="3" spans="1:25" s="78" customFormat="1" ht="72" customHeight="1">
      <c r="A3" s="76" t="s">
        <v>133</v>
      </c>
      <c r="B3" s="76" t="s">
        <v>121</v>
      </c>
      <c r="C3" s="77" t="s">
        <v>122</v>
      </c>
      <c r="D3" s="76" t="s">
        <v>123</v>
      </c>
      <c r="E3" s="76" t="s">
        <v>124</v>
      </c>
      <c r="F3" s="76" t="s">
        <v>125</v>
      </c>
      <c r="G3" s="76" t="s">
        <v>126</v>
      </c>
      <c r="H3" s="76" t="s">
        <v>127</v>
      </c>
      <c r="I3" s="76" t="s">
        <v>128</v>
      </c>
      <c r="J3" s="76" t="s">
        <v>129</v>
      </c>
      <c r="K3" s="76" t="s">
        <v>130</v>
      </c>
      <c r="L3" s="76" t="s">
        <v>131</v>
      </c>
      <c r="M3" s="76" t="s">
        <v>132</v>
      </c>
      <c r="N3" s="77" t="s">
        <v>134</v>
      </c>
      <c r="O3" s="77" t="s">
        <v>135</v>
      </c>
      <c r="P3" s="77" t="s">
        <v>136</v>
      </c>
      <c r="Q3" s="76" t="s">
        <v>138</v>
      </c>
      <c r="R3" s="77" t="s">
        <v>139</v>
      </c>
      <c r="S3" s="76"/>
      <c r="T3" s="76"/>
      <c r="U3" s="76"/>
      <c r="V3" s="77" t="s">
        <v>140</v>
      </c>
      <c r="W3" s="76" t="s">
        <v>142</v>
      </c>
      <c r="X3" s="77" t="s">
        <v>141</v>
      </c>
      <c r="Y3" s="76"/>
    </row>
    <row r="4" spans="1:25" s="78" customForma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5" s="78" customForma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5" s="78" customForma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s="78" customForma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5" s="78" customForma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 s="78" customForma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 spans="1:25" s="78" customForma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 s="78" customForma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spans="1:25" s="78" customForma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</row>
    <row r="13" spans="1:25" s="78" customForma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 spans="1:25" s="78" customForma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 spans="1:25" s="78" customForma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 spans="1:25" s="78" customForma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</row>
    <row r="17" spans="1:25" s="78" customForma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</row>
    <row r="18" spans="1:25" s="78" customForma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 spans="1:25" s="78" customForma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</row>
    <row r="20" spans="1:25" s="78" customForma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</row>
    <row r="21" spans="1:25" s="78" customForma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</row>
    <row r="22" spans="1:25" s="78" customForma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</row>
    <row r="23" spans="1:25" s="78" customForma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 spans="1:25" s="78" customForma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pans="1:25" s="78" customForma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 spans="1:25" s="78" customFormat="1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 spans="1:25" s="78" customForma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</row>
    <row r="28" spans="1:25" s="78" customForma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</row>
    <row r="29" spans="1:25" s="78" customFormat="1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</row>
    <row r="30" spans="1:25" s="78" customForma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spans="1:25" s="78" customFormat="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</row>
    <row r="32" spans="1:25" s="78" customFormat="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</row>
    <row r="33" spans="1:25" s="78" customFormat="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 spans="1:25" s="78" customFormat="1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</row>
    <row r="35" spans="1:25" s="78" customFormat="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spans="1:25" s="78" customFormat="1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spans="1:25" s="78" customFormat="1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</row>
    <row r="38" spans="1:25" s="78" customFormat="1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</row>
    <row r="39" spans="1:25" s="78" customFormat="1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</row>
    <row r="40" spans="1:25" s="78" customFormat="1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</row>
    <row r="41" spans="1:25" s="78" customFormat="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</row>
    <row r="42" spans="1:25" s="78" customFormat="1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 s="78" customFormat="1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 s="78" customFormat="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 s="78" customForma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  <row r="46" spans="1:25" s="78" customFormat="1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</row>
    <row r="47" spans="1:25" s="78" customFormat="1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</row>
    <row r="48" spans="1:25" s="78" customFormat="1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</row>
    <row r="49" spans="1:25" s="78" customFormat="1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</row>
    <row r="50" spans="1:25" s="78" customFormat="1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</row>
    <row r="51" spans="1:25" s="78" customForma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</row>
    <row r="52" spans="1:25" s="78" customForma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</row>
    <row r="53" spans="1:25" s="78" customFormat="1"/>
    <row r="54" spans="1:25" s="78" customFormat="1"/>
    <row r="55" spans="1:25" s="78" customFormat="1"/>
    <row r="56" spans="1:25" s="78" customFormat="1"/>
    <row r="57" spans="1:25" s="78" customFormat="1"/>
    <row r="58" spans="1:25" s="78" customFormat="1"/>
    <row r="59" spans="1:25" s="78" customFormat="1"/>
    <row r="60" spans="1:25" s="78" customFormat="1"/>
    <row r="61" spans="1:25" s="78" customFormat="1"/>
    <row r="62" spans="1:25" s="78" customFormat="1"/>
    <row r="63" spans="1:25" s="78" customFormat="1"/>
    <row r="64" spans="1:25" s="78" customFormat="1"/>
    <row r="65" s="78" customFormat="1"/>
    <row r="66" s="78" customFormat="1"/>
    <row r="67" s="78" customFormat="1"/>
    <row r="68" s="78" customFormat="1"/>
    <row r="69" s="78" customFormat="1"/>
    <row r="70" s="78" customFormat="1"/>
    <row r="71" s="78" customFormat="1"/>
    <row r="72" s="78" customFormat="1"/>
    <row r="73" s="78" customFormat="1"/>
    <row r="74" s="78" customFormat="1"/>
    <row r="75" s="78" customFormat="1"/>
    <row r="76" s="78" customFormat="1"/>
    <row r="77" s="78" customFormat="1"/>
    <row r="78" s="78" customFormat="1"/>
    <row r="79" s="78" customFormat="1"/>
    <row r="80" s="78" customFormat="1"/>
    <row r="81" s="78" customFormat="1"/>
    <row r="82" s="78" customFormat="1"/>
    <row r="83" s="78" customFormat="1"/>
    <row r="84" s="78" customFormat="1"/>
    <row r="85" s="78" customFormat="1"/>
    <row r="86" s="78" customFormat="1"/>
    <row r="87" s="78" customFormat="1"/>
    <row r="88" s="78" customFormat="1"/>
    <row r="89" s="78" customFormat="1"/>
    <row r="90" s="78" customFormat="1"/>
    <row r="91" s="78" customFormat="1"/>
    <row r="92" s="78" customFormat="1"/>
    <row r="93" s="78" customFormat="1"/>
    <row r="94" s="78" customFormat="1"/>
    <row r="95" s="78" customFormat="1"/>
    <row r="96" s="78" customFormat="1"/>
    <row r="97" s="78" customFormat="1"/>
    <row r="98" s="78" customFormat="1"/>
    <row r="99" s="78" customFormat="1"/>
    <row r="100" s="78" customFormat="1"/>
    <row r="101" s="78" customFormat="1"/>
    <row r="102" s="78" customFormat="1"/>
    <row r="103" s="78" customFormat="1"/>
    <row r="104" s="78" customFormat="1"/>
    <row r="105" s="78" customFormat="1"/>
    <row r="106" s="78" customFormat="1"/>
    <row r="107" s="78" customFormat="1"/>
    <row r="108" s="78" customFormat="1"/>
    <row r="109" s="78" customFormat="1"/>
    <row r="110" s="78" customFormat="1"/>
    <row r="111" s="78" customFormat="1"/>
    <row r="112" s="78" customFormat="1"/>
    <row r="113" s="78" customFormat="1"/>
    <row r="114" s="78" customFormat="1"/>
    <row r="115" s="78" customFormat="1"/>
    <row r="116" s="78" customFormat="1"/>
    <row r="117" s="78" customFormat="1"/>
    <row r="118" s="78" customFormat="1"/>
    <row r="119" s="78" customFormat="1"/>
    <row r="120" s="78" customFormat="1"/>
    <row r="121" s="78" customFormat="1"/>
    <row r="122" s="78" customFormat="1"/>
    <row r="123" s="78" customFormat="1"/>
    <row r="124" s="78" customFormat="1"/>
    <row r="125" s="78" customFormat="1"/>
    <row r="126" s="78" customFormat="1"/>
    <row r="127" s="78" customFormat="1"/>
    <row r="128" s="78" customFormat="1"/>
    <row r="129" s="78" customFormat="1"/>
    <row r="130" s="78" customFormat="1"/>
    <row r="131" s="78" customFormat="1"/>
    <row r="132" s="78" customFormat="1"/>
    <row r="133" s="78" customFormat="1"/>
    <row r="134" s="78" customFormat="1"/>
    <row r="135" s="78" customFormat="1"/>
    <row r="136" s="78" customFormat="1"/>
    <row r="137" s="78" customFormat="1"/>
    <row r="138" s="78" customFormat="1"/>
    <row r="139" s="78" customFormat="1"/>
    <row r="140" s="78" customFormat="1"/>
    <row r="141" s="78" customFormat="1"/>
    <row r="142" s="78" customFormat="1"/>
    <row r="143" s="78" customFormat="1"/>
    <row r="144" s="78" customFormat="1"/>
    <row r="145" s="78" customFormat="1"/>
    <row r="146" s="78" customFormat="1"/>
    <row r="147" s="78" customFormat="1"/>
    <row r="148" s="78" customFormat="1"/>
    <row r="149" s="78" customFormat="1"/>
    <row r="150" s="78" customFormat="1"/>
    <row r="151" s="78" customFormat="1"/>
    <row r="152" s="78" customFormat="1"/>
    <row r="153" s="78" customFormat="1"/>
    <row r="154" s="78" customFormat="1"/>
    <row r="155" s="78" customFormat="1"/>
    <row r="156" s="78" customFormat="1"/>
    <row r="157" s="78" customFormat="1"/>
    <row r="158" s="78" customFormat="1"/>
    <row r="159" s="78" customFormat="1"/>
    <row r="160" s="78" customFormat="1"/>
    <row r="161" s="78" customFormat="1"/>
    <row r="162" s="78" customFormat="1"/>
    <row r="163" s="78" customFormat="1"/>
    <row r="164" s="78" customFormat="1"/>
    <row r="165" s="78" customFormat="1"/>
    <row r="166" s="78" customFormat="1"/>
    <row r="167" s="78" customFormat="1"/>
    <row r="168" s="78" customFormat="1"/>
  </sheetData>
  <phoneticPr fontId="1"/>
  <hyperlinks>
    <hyperlink ref="C3" r:id="rId1"/>
    <hyperlink ref="N3" r:id="rId2"/>
    <hyperlink ref="O3" r:id="rId3"/>
    <hyperlink ref="P3" r:id="rId4"/>
    <hyperlink ref="R3" r:id="rId5"/>
    <hyperlink ref="V3" r:id="rId6"/>
    <hyperlink ref="X3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zoomScale="71" zoomScaleNormal="71" workbookViewId="0">
      <selection activeCell="K21" sqref="K21:K32"/>
    </sheetView>
  </sheetViews>
  <sheetFormatPr defaultRowHeight="14.25"/>
  <cols>
    <col min="1" max="1" width="15.75" style="1" customWidth="1"/>
    <col min="2" max="2" width="19.75" style="1" bestFit="1" customWidth="1"/>
    <col min="3" max="3" width="17.25" style="1" bestFit="1" customWidth="1"/>
    <col min="4" max="4" width="37.625" style="1" bestFit="1" customWidth="1"/>
    <col min="5" max="5" width="17.625" style="1" customWidth="1"/>
    <col min="6" max="6" width="17.125" style="1" bestFit="1" customWidth="1"/>
    <col min="7" max="7" width="9" style="1"/>
    <col min="8" max="8" width="13.5" style="1" bestFit="1" customWidth="1"/>
    <col min="9" max="9" width="14.5" style="1" customWidth="1"/>
    <col min="10" max="10" width="8.375" style="1" customWidth="1"/>
    <col min="11" max="11" width="11.875" style="1" customWidth="1"/>
    <col min="12" max="12" width="27.75" style="1" customWidth="1"/>
    <col min="13" max="13" width="19.25" style="1" customWidth="1"/>
    <col min="14" max="14" width="19.5" style="1" customWidth="1"/>
    <col min="15" max="15" width="1.625" style="1" hidden="1" customWidth="1"/>
    <col min="16" max="16" width="11.625" style="1" hidden="1" customWidth="1"/>
    <col min="17" max="17" width="12" style="1" hidden="1" customWidth="1"/>
    <col min="18" max="19" width="0" style="1" hidden="1" customWidth="1"/>
    <col min="20" max="20" width="7.75" style="1" hidden="1" customWidth="1"/>
    <col min="21" max="21" width="0" style="1" hidden="1" customWidth="1"/>
    <col min="22" max="22" width="9" style="1" hidden="1" customWidth="1"/>
    <col min="23" max="23" width="9.125" style="1" hidden="1" customWidth="1"/>
    <col min="24" max="16384" width="9" style="1"/>
  </cols>
  <sheetData>
    <row r="1" spans="1:26" ht="24">
      <c r="A1" s="45" t="s">
        <v>47</v>
      </c>
    </row>
    <row r="2" spans="1:26" ht="15" thickBot="1"/>
    <row r="3" spans="1:26">
      <c r="A3" s="46" t="s">
        <v>48</v>
      </c>
      <c r="B3" s="47" t="s">
        <v>49</v>
      </c>
      <c r="C3" s="48"/>
      <c r="D3" s="49"/>
    </row>
    <row r="4" spans="1:26" ht="15" thickBot="1">
      <c r="A4" s="50"/>
      <c r="B4" s="51" t="s">
        <v>54</v>
      </c>
      <c r="C4" s="51"/>
      <c r="D4" s="52"/>
    </row>
    <row r="5" spans="1:26">
      <c r="A5" s="1" t="s">
        <v>0</v>
      </c>
      <c r="G5" s="54" t="s">
        <v>56</v>
      </c>
    </row>
    <row r="6" spans="1:26" ht="15" thickBot="1">
      <c r="A6" s="2"/>
      <c r="G6" s="3" t="s">
        <v>36</v>
      </c>
      <c r="K6" s="3" t="s">
        <v>3</v>
      </c>
      <c r="Q6" s="2" t="s">
        <v>26</v>
      </c>
    </row>
    <row r="7" spans="1:26" ht="15" thickTop="1">
      <c r="A7" s="22" t="s">
        <v>32</v>
      </c>
      <c r="B7" s="30">
        <v>10000</v>
      </c>
      <c r="D7" s="23" t="s">
        <v>37</v>
      </c>
      <c r="E7" s="30">
        <v>1000</v>
      </c>
      <c r="G7" s="24" t="s">
        <v>8</v>
      </c>
      <c r="H7" s="26" t="s">
        <v>35</v>
      </c>
      <c r="I7" s="25" t="s">
        <v>40</v>
      </c>
      <c r="K7" s="21" t="s">
        <v>44</v>
      </c>
      <c r="L7" s="21" t="s">
        <v>18</v>
      </c>
      <c r="M7" s="21" t="s">
        <v>27</v>
      </c>
      <c r="O7" s="5"/>
      <c r="Q7" s="6" t="s">
        <v>28</v>
      </c>
      <c r="R7" s="6"/>
      <c r="S7" s="1">
        <v>10000</v>
      </c>
    </row>
    <row r="8" spans="1:26">
      <c r="D8" s="1" t="s">
        <v>38</v>
      </c>
      <c r="G8" s="7" t="s">
        <v>4</v>
      </c>
      <c r="H8" s="8">
        <v>500</v>
      </c>
      <c r="I8" s="27">
        <f>SUM(H8*12)</f>
        <v>6000</v>
      </c>
      <c r="K8" s="9">
        <v>10</v>
      </c>
      <c r="L8" s="36">
        <v>14000</v>
      </c>
      <c r="M8" s="37">
        <v>17000</v>
      </c>
      <c r="O8" s="5"/>
      <c r="Q8" s="10" t="s">
        <v>29</v>
      </c>
      <c r="S8" s="1">
        <v>1000</v>
      </c>
    </row>
    <row r="9" spans="1:26">
      <c r="D9" s="1" t="s">
        <v>39</v>
      </c>
      <c r="G9" s="7" t="s">
        <v>5</v>
      </c>
      <c r="H9" s="8">
        <v>450</v>
      </c>
      <c r="I9" s="27">
        <f t="shared" ref="I9:I13" si="0">SUM(H9*12)</f>
        <v>5400</v>
      </c>
      <c r="K9" s="9">
        <v>30</v>
      </c>
      <c r="L9" s="36">
        <v>19000</v>
      </c>
      <c r="M9" s="37">
        <v>23000</v>
      </c>
      <c r="O9" s="5"/>
      <c r="Q9" s="11"/>
      <c r="R9" s="5" t="s">
        <v>8</v>
      </c>
      <c r="S9" s="5" t="s">
        <v>9</v>
      </c>
      <c r="U9" s="12"/>
      <c r="V9" s="12" t="s">
        <v>18</v>
      </c>
      <c r="W9" s="1" t="s">
        <v>27</v>
      </c>
      <c r="X9" s="8"/>
    </row>
    <row r="10" spans="1:26">
      <c r="G10" s="7" t="s">
        <v>6</v>
      </c>
      <c r="H10" s="8">
        <v>400</v>
      </c>
      <c r="I10" s="27">
        <f t="shared" si="0"/>
        <v>4800</v>
      </c>
      <c r="K10" s="9">
        <v>50</v>
      </c>
      <c r="L10" s="36">
        <v>27000</v>
      </c>
      <c r="M10" s="37">
        <v>33000</v>
      </c>
      <c r="O10" s="5"/>
      <c r="Q10" s="11"/>
      <c r="R10" s="1" t="s">
        <v>4</v>
      </c>
      <c r="S10" s="1">
        <v>4200</v>
      </c>
      <c r="U10" s="4" t="s">
        <v>10</v>
      </c>
      <c r="V10" s="13">
        <v>2000</v>
      </c>
      <c r="W10" s="1">
        <f>V10*1.5</f>
        <v>3000</v>
      </c>
    </row>
    <row r="11" spans="1:26">
      <c r="G11" s="7" t="s">
        <v>31</v>
      </c>
      <c r="H11" s="8">
        <v>350</v>
      </c>
      <c r="I11" s="27">
        <f t="shared" si="0"/>
        <v>4200</v>
      </c>
      <c r="K11" s="9">
        <v>100</v>
      </c>
      <c r="L11" s="36">
        <v>41000</v>
      </c>
      <c r="M11" s="37">
        <v>49000</v>
      </c>
      <c r="O11" s="5"/>
      <c r="Q11" s="11"/>
      <c r="R11" s="1" t="s">
        <v>5</v>
      </c>
      <c r="S11" s="1">
        <v>3700</v>
      </c>
      <c r="U11" s="4" t="s">
        <v>11</v>
      </c>
      <c r="V11" s="13">
        <v>4000</v>
      </c>
      <c r="W11" s="1">
        <f t="shared" ref="W11:W17" si="1">V11*1.5</f>
        <v>6000</v>
      </c>
    </row>
    <row r="12" spans="1:26">
      <c r="G12" s="7" t="s">
        <v>33</v>
      </c>
      <c r="H12" s="8">
        <v>300</v>
      </c>
      <c r="I12" s="27">
        <f t="shared" si="0"/>
        <v>3600</v>
      </c>
      <c r="K12" s="9">
        <v>200</v>
      </c>
      <c r="L12" s="36">
        <v>65000</v>
      </c>
      <c r="M12" s="37">
        <v>75000</v>
      </c>
      <c r="O12" s="5"/>
      <c r="Q12" s="11" t="s">
        <v>2</v>
      </c>
      <c r="R12" s="1" t="s">
        <v>6</v>
      </c>
      <c r="S12" s="1">
        <v>3300</v>
      </c>
      <c r="U12" s="4" t="s">
        <v>12</v>
      </c>
      <c r="V12" s="13">
        <v>6000</v>
      </c>
      <c r="W12" s="1">
        <f t="shared" si="1"/>
        <v>9000</v>
      </c>
      <c r="Y12" s="14"/>
      <c r="Z12" s="14"/>
    </row>
    <row r="13" spans="1:26">
      <c r="G13" s="15" t="s">
        <v>34</v>
      </c>
      <c r="H13" s="16">
        <v>200</v>
      </c>
      <c r="I13" s="59">
        <f t="shared" si="0"/>
        <v>2400</v>
      </c>
      <c r="K13" s="9">
        <v>300</v>
      </c>
      <c r="L13" s="36">
        <v>89000</v>
      </c>
      <c r="M13" s="37">
        <v>101000</v>
      </c>
      <c r="O13" s="5"/>
      <c r="Q13" s="11"/>
      <c r="R13" s="1" t="s">
        <v>7</v>
      </c>
      <c r="S13" s="1">
        <v>3000</v>
      </c>
      <c r="U13" s="4" t="s">
        <v>13</v>
      </c>
      <c r="V13" s="13">
        <v>8000</v>
      </c>
      <c r="W13" s="1">
        <f t="shared" si="1"/>
        <v>12000</v>
      </c>
      <c r="Y13" s="17"/>
      <c r="Z13" s="17"/>
    </row>
    <row r="14" spans="1:26">
      <c r="K14" s="9">
        <v>500</v>
      </c>
      <c r="L14" s="36">
        <v>137000</v>
      </c>
      <c r="M14" s="37">
        <v>153000</v>
      </c>
      <c r="O14" s="5"/>
      <c r="U14" s="4" t="s">
        <v>14</v>
      </c>
      <c r="V14" s="13">
        <v>10000</v>
      </c>
      <c r="W14" s="1">
        <f t="shared" si="1"/>
        <v>15000</v>
      </c>
      <c r="Y14" s="14"/>
      <c r="Z14" s="14"/>
    </row>
    <row r="15" spans="1:26">
      <c r="K15" s="28">
        <v>1000</v>
      </c>
      <c r="L15" s="38">
        <v>257000</v>
      </c>
      <c r="M15" s="39">
        <v>283000</v>
      </c>
      <c r="O15" s="5"/>
      <c r="U15" s="4" t="s">
        <v>15</v>
      </c>
      <c r="V15" s="13">
        <v>12000</v>
      </c>
      <c r="W15" s="1">
        <f t="shared" si="1"/>
        <v>18000</v>
      </c>
      <c r="Y15" s="17"/>
      <c r="Z15" s="17"/>
    </row>
    <row r="16" spans="1:26">
      <c r="A16" s="3" t="s">
        <v>50</v>
      </c>
      <c r="B16" s="3"/>
      <c r="G16" s="3"/>
      <c r="O16" s="5"/>
      <c r="U16" s="4" t="s">
        <v>16</v>
      </c>
      <c r="V16" s="13">
        <v>16000</v>
      </c>
      <c r="W16" s="1">
        <f t="shared" si="1"/>
        <v>24000</v>
      </c>
      <c r="Y16" s="14"/>
      <c r="Z16" s="14"/>
    </row>
    <row r="17" spans="1:28">
      <c r="A17" s="3" t="s">
        <v>41</v>
      </c>
      <c r="B17" s="3" t="s">
        <v>8</v>
      </c>
      <c r="G17" s="55"/>
      <c r="H17" s="56"/>
      <c r="I17" s="55"/>
      <c r="J17" s="3"/>
      <c r="O17" s="5"/>
      <c r="U17" s="4" t="s">
        <v>17</v>
      </c>
      <c r="V17" s="13">
        <v>26000</v>
      </c>
      <c r="W17" s="1">
        <f t="shared" si="1"/>
        <v>39000</v>
      </c>
      <c r="Y17" s="17"/>
      <c r="Z17" s="17"/>
    </row>
    <row r="18" spans="1:28">
      <c r="A18" s="29">
        <v>100</v>
      </c>
      <c r="B18" s="29">
        <v>950</v>
      </c>
      <c r="C18" s="29" t="s">
        <v>45</v>
      </c>
      <c r="G18" s="57"/>
      <c r="H18" s="58"/>
      <c r="I18" s="57"/>
      <c r="J18" s="3"/>
      <c r="O18" s="5"/>
      <c r="Q18" s="19" t="s">
        <v>19</v>
      </c>
      <c r="R18" s="19"/>
      <c r="S18" s="19" t="s">
        <v>21</v>
      </c>
      <c r="W18" s="17"/>
      <c r="Y18" s="14"/>
      <c r="Z18" s="14"/>
    </row>
    <row r="19" spans="1:28" ht="24">
      <c r="A19" s="31" t="s">
        <v>28</v>
      </c>
      <c r="B19" s="32" t="s">
        <v>30</v>
      </c>
      <c r="C19" s="33" t="s">
        <v>42</v>
      </c>
      <c r="D19" s="34" t="s">
        <v>3</v>
      </c>
      <c r="E19" s="40" t="s">
        <v>46</v>
      </c>
      <c r="F19" s="1" t="s">
        <v>51</v>
      </c>
      <c r="G19" s="57"/>
      <c r="H19" s="58"/>
      <c r="I19" s="57"/>
      <c r="J19" s="53"/>
      <c r="O19" s="5"/>
      <c r="Q19" s="20" t="s">
        <v>28</v>
      </c>
      <c r="R19" s="1">
        <v>10000</v>
      </c>
      <c r="X19" s="17"/>
      <c r="Y19" s="17"/>
      <c r="Z19" s="17"/>
    </row>
    <row r="20" spans="1:28" ht="24">
      <c r="A20" s="35">
        <f>$B$7</f>
        <v>10000</v>
      </c>
      <c r="B20" s="35">
        <f>IF(B18=1,0,B18*$E$7)</f>
        <v>950000</v>
      </c>
      <c r="C20" s="35">
        <f>IF(AND(B18&gt;0,B18&lt;=50),6000*B18,IF(AND(B18&gt;=51,B18&lt;=100),6000*50+(B18-50)*5400,IF(AND(B18&gt;=101,B18&lt;=300),570000+(B18-100)*4800,IF(AND(B18&gt;=301,B18&lt;=500),1530000+(B18-300)*4200,IF(AND(B18&gt;=501,B18&lt;=1000),2370000+(B18-500)*3600,IF(B18&gt;=1001,4170000+(B18-1000)*2400,0))))))</f>
        <v>3990000</v>
      </c>
      <c r="D20" s="35">
        <f>IF(C18="片面",VLOOKUP(A18,$K$8:$M$15,2,FALSE),IF(C18="両面",VLOOKUP(A18,$K$8:$M$15,3,FALSE),"なんかおかしいですね。"))</f>
        <v>49000</v>
      </c>
      <c r="E20" s="41">
        <f>SUM(A20:D20)</f>
        <v>4999000</v>
      </c>
      <c r="F20" s="44">
        <f>E20*1.1</f>
        <v>5498900</v>
      </c>
      <c r="G20" s="57"/>
      <c r="H20" s="58"/>
      <c r="I20" s="57"/>
      <c r="J20" s="53"/>
      <c r="K20" s="75" t="s">
        <v>58</v>
      </c>
      <c r="O20" s="5"/>
      <c r="Q20" s="20" t="s">
        <v>30</v>
      </c>
      <c r="R20" s="1">
        <v>1000</v>
      </c>
      <c r="X20" s="17"/>
      <c r="Y20" s="17"/>
      <c r="Z20" s="17"/>
    </row>
    <row r="21" spans="1:28">
      <c r="A21" s="18"/>
      <c r="G21" s="57"/>
      <c r="H21" s="58"/>
      <c r="I21" s="57"/>
      <c r="J21" s="53"/>
      <c r="K21" s="60" t="s">
        <v>8</v>
      </c>
      <c r="L21" s="61" t="s">
        <v>83</v>
      </c>
      <c r="M21" s="60" t="s">
        <v>82</v>
      </c>
      <c r="N21" s="61" t="s">
        <v>81</v>
      </c>
      <c r="O21" s="62"/>
      <c r="P21" s="62"/>
      <c r="Q21" s="62" t="s">
        <v>1</v>
      </c>
      <c r="R21" s="62">
        <f>S10*1</f>
        <v>4200</v>
      </c>
      <c r="S21" s="62"/>
      <c r="T21" s="62"/>
      <c r="U21" s="62"/>
      <c r="V21" s="62"/>
      <c r="W21" s="62"/>
      <c r="X21" s="136" t="s">
        <v>95</v>
      </c>
      <c r="Y21" s="136"/>
      <c r="Z21" s="136"/>
      <c r="AA21" s="136"/>
      <c r="AB21" s="136"/>
    </row>
    <row r="22" spans="1:28">
      <c r="A22" s="18"/>
      <c r="G22" s="57"/>
      <c r="H22" s="58"/>
      <c r="I22" s="57"/>
      <c r="J22" s="53" t="s">
        <v>145</v>
      </c>
      <c r="K22" s="63" t="s">
        <v>55</v>
      </c>
      <c r="L22" s="64" t="s">
        <v>87</v>
      </c>
      <c r="M22" s="64">
        <v>500</v>
      </c>
      <c r="N22" s="63" t="s">
        <v>59</v>
      </c>
      <c r="O22" s="65"/>
      <c r="P22" s="66"/>
      <c r="Q22" s="67" t="s">
        <v>3</v>
      </c>
      <c r="R22" s="66">
        <v>6000</v>
      </c>
      <c r="S22" s="66"/>
      <c r="T22" s="66"/>
      <c r="U22" s="66"/>
      <c r="V22" s="66"/>
      <c r="W22" s="66"/>
      <c r="X22" s="137" t="s">
        <v>94</v>
      </c>
      <c r="Y22" s="138"/>
      <c r="Z22" s="138"/>
      <c r="AA22" s="138"/>
      <c r="AB22" s="139"/>
    </row>
    <row r="23" spans="1:28">
      <c r="A23" s="3" t="s">
        <v>52</v>
      </c>
      <c r="B23" s="3"/>
      <c r="J23" s="1">
        <v>450</v>
      </c>
      <c r="K23" s="143" t="s">
        <v>6</v>
      </c>
      <c r="L23" s="134" t="s">
        <v>88</v>
      </c>
      <c r="M23" s="134" t="s">
        <v>76</v>
      </c>
      <c r="N23" s="63" t="s">
        <v>60</v>
      </c>
      <c r="O23" s="65"/>
      <c r="P23" s="66"/>
      <c r="Q23" s="68" t="s">
        <v>20</v>
      </c>
      <c r="R23" s="68">
        <f>SUM(R19:R22)</f>
        <v>21200</v>
      </c>
      <c r="S23" s="66"/>
      <c r="T23" s="66"/>
      <c r="U23" s="66"/>
      <c r="V23" s="66"/>
      <c r="W23" s="66"/>
      <c r="X23" s="140" t="s">
        <v>64</v>
      </c>
      <c r="Y23" s="141"/>
      <c r="Z23" s="141"/>
      <c r="AA23" s="141"/>
      <c r="AB23" s="142"/>
    </row>
    <row r="24" spans="1:28">
      <c r="A24" s="3" t="s">
        <v>41</v>
      </c>
      <c r="B24" s="3" t="s">
        <v>8</v>
      </c>
      <c r="H24" s="56"/>
      <c r="K24" s="143"/>
      <c r="L24" s="134"/>
      <c r="M24" s="134"/>
      <c r="N24" s="63" t="s">
        <v>61</v>
      </c>
      <c r="O24" s="65"/>
      <c r="P24" s="66"/>
      <c r="Q24" s="66"/>
      <c r="R24" s="66"/>
      <c r="S24" s="66"/>
      <c r="T24" s="66"/>
      <c r="U24" s="66"/>
      <c r="V24" s="66"/>
      <c r="W24" s="66"/>
      <c r="X24" s="131" t="s">
        <v>65</v>
      </c>
      <c r="Y24" s="132"/>
      <c r="Z24" s="132"/>
      <c r="AA24" s="132"/>
      <c r="AB24" s="133"/>
    </row>
    <row r="25" spans="1:28">
      <c r="A25" s="29">
        <v>100</v>
      </c>
      <c r="B25" s="29">
        <v>321</v>
      </c>
      <c r="C25" s="29" t="s">
        <v>45</v>
      </c>
      <c r="H25" s="58"/>
      <c r="J25" s="1">
        <v>400</v>
      </c>
      <c r="K25" s="143" t="s">
        <v>31</v>
      </c>
      <c r="L25" s="134" t="s">
        <v>89</v>
      </c>
      <c r="M25" s="134" t="s">
        <v>77</v>
      </c>
      <c r="N25" s="63" t="s">
        <v>62</v>
      </c>
      <c r="O25" s="65"/>
      <c r="P25" s="66"/>
      <c r="Q25" s="69" t="s">
        <v>19</v>
      </c>
      <c r="R25" s="69"/>
      <c r="S25" s="69" t="s">
        <v>23</v>
      </c>
      <c r="T25" s="66"/>
      <c r="U25" s="66"/>
      <c r="V25" s="66"/>
      <c r="W25" s="66"/>
      <c r="X25" s="131" t="s">
        <v>66</v>
      </c>
      <c r="Y25" s="132"/>
      <c r="Z25" s="132"/>
      <c r="AA25" s="132"/>
      <c r="AB25" s="133"/>
    </row>
    <row r="26" spans="1:28" ht="24">
      <c r="A26" s="31" t="s">
        <v>28</v>
      </c>
      <c r="B26" s="32" t="s">
        <v>30</v>
      </c>
      <c r="C26" s="33" t="s">
        <v>42</v>
      </c>
      <c r="D26" s="34" t="s">
        <v>3</v>
      </c>
      <c r="E26" s="40" t="s">
        <v>46</v>
      </c>
      <c r="F26" s="1" t="s">
        <v>51</v>
      </c>
      <c r="H26" s="58"/>
      <c r="K26" s="143"/>
      <c r="L26" s="134"/>
      <c r="M26" s="134"/>
      <c r="N26" s="63" t="s">
        <v>63</v>
      </c>
      <c r="O26" s="65"/>
      <c r="P26" s="66"/>
      <c r="Q26" s="67" t="s">
        <v>28</v>
      </c>
      <c r="R26" s="66">
        <v>10000</v>
      </c>
      <c r="S26" s="66"/>
      <c r="T26" s="66"/>
      <c r="U26" s="66"/>
      <c r="V26" s="66"/>
      <c r="W26" s="66"/>
      <c r="X26" s="131" t="s">
        <v>67</v>
      </c>
      <c r="Y26" s="132"/>
      <c r="Z26" s="132"/>
      <c r="AA26" s="132"/>
      <c r="AB26" s="133"/>
    </row>
    <row r="27" spans="1:28" ht="24">
      <c r="A27" s="35">
        <f>$B$7</f>
        <v>10000</v>
      </c>
      <c r="B27" s="35">
        <f>IF(B25=1,0,B25*$E$7)</f>
        <v>321000</v>
      </c>
      <c r="C27" s="35">
        <f>IF(AND(B25&gt;0,B25&lt;=50),6000*B25,IF(AND(B25&gt;=51,B25&lt;=100),6000*50+(B25-50)*5400,IF(AND(B25&gt;=101,B25&lt;=300),570000+(B25-100)*4800,IF(AND(B25&gt;=301,B25&lt;=500),1530000+(B25-300)*4200,IF(AND(B25&gt;=501,B25&lt;=1000),2370000+(B25-500)*3600,IF(B25&gt;=1001,4170000+(B25-1000)*2400,0))))))</f>
        <v>1618200</v>
      </c>
      <c r="D27" s="35">
        <f>IF(C25="片面",VLOOKUP(A25,$K$8:$M$15,2,FALSE),IF(C25="両面",VLOOKUP(A25,$K$8:$M$15,3,FALSE),"なんかおかしいですね。"))</f>
        <v>49000</v>
      </c>
      <c r="E27" s="41">
        <f>SUM(A27:D27)</f>
        <v>1998200</v>
      </c>
      <c r="F27" s="44">
        <f>E27*1.1</f>
        <v>2198020</v>
      </c>
      <c r="H27" s="58"/>
      <c r="K27" s="143" t="s">
        <v>33</v>
      </c>
      <c r="L27" s="134" t="s">
        <v>90</v>
      </c>
      <c r="M27" s="134" t="s">
        <v>78</v>
      </c>
      <c r="N27" s="63" t="s">
        <v>68</v>
      </c>
      <c r="O27" s="65"/>
      <c r="P27" s="66"/>
      <c r="Q27" s="67" t="s">
        <v>30</v>
      </c>
      <c r="R27" s="66">
        <v>5000</v>
      </c>
      <c r="S27" s="66"/>
      <c r="T27" s="66"/>
      <c r="U27" s="66"/>
      <c r="V27" s="66"/>
      <c r="W27" s="66"/>
      <c r="X27" s="131" t="s">
        <v>69</v>
      </c>
      <c r="Y27" s="132"/>
      <c r="Z27" s="132"/>
      <c r="AA27" s="132"/>
      <c r="AB27" s="133"/>
    </row>
    <row r="28" spans="1:28">
      <c r="A28" s="18"/>
      <c r="B28" s="42"/>
      <c r="C28" s="18"/>
      <c r="H28" s="58"/>
      <c r="K28" s="143"/>
      <c r="L28" s="134"/>
      <c r="M28" s="134"/>
      <c r="N28" s="73" t="s">
        <v>71</v>
      </c>
      <c r="O28" s="65"/>
      <c r="P28" s="66"/>
      <c r="Q28" s="67" t="s">
        <v>1</v>
      </c>
      <c r="R28" s="66">
        <f>S10*5</f>
        <v>21000</v>
      </c>
      <c r="S28" s="66"/>
      <c r="T28" s="66"/>
      <c r="U28" s="66"/>
      <c r="V28" s="66"/>
      <c r="W28" s="66"/>
      <c r="X28" s="131" t="s">
        <v>70</v>
      </c>
      <c r="Y28" s="132"/>
      <c r="Z28" s="132"/>
      <c r="AA28" s="132"/>
      <c r="AB28" s="133"/>
    </row>
    <row r="29" spans="1:28">
      <c r="A29" s="18"/>
      <c r="B29" s="42"/>
      <c r="C29" s="18"/>
      <c r="H29" s="58"/>
      <c r="K29" s="143" t="s">
        <v>34</v>
      </c>
      <c r="L29" s="134" t="s">
        <v>91</v>
      </c>
      <c r="M29" s="134" t="s">
        <v>79</v>
      </c>
      <c r="N29" s="73" t="s">
        <v>72</v>
      </c>
      <c r="O29" s="65"/>
      <c r="P29" s="66"/>
      <c r="Q29" s="67" t="s">
        <v>3</v>
      </c>
      <c r="R29" s="66">
        <v>6000</v>
      </c>
      <c r="S29" s="66"/>
      <c r="T29" s="66"/>
      <c r="U29" s="66"/>
      <c r="V29" s="66"/>
      <c r="W29" s="66"/>
      <c r="X29" s="131" t="s">
        <v>73</v>
      </c>
      <c r="Y29" s="132"/>
      <c r="Z29" s="132"/>
      <c r="AA29" s="132"/>
      <c r="AB29" s="133"/>
    </row>
    <row r="30" spans="1:28">
      <c r="A30" s="3" t="s">
        <v>53</v>
      </c>
      <c r="B30" s="3"/>
      <c r="H30" s="58"/>
      <c r="K30" s="143"/>
      <c r="L30" s="134"/>
      <c r="M30" s="134"/>
      <c r="N30" s="73" t="s">
        <v>75</v>
      </c>
      <c r="O30" s="65"/>
      <c r="P30" s="66"/>
      <c r="Q30" s="68" t="s">
        <v>20</v>
      </c>
      <c r="R30" s="68">
        <f>SUM(R26:R29)</f>
        <v>42000</v>
      </c>
      <c r="S30" s="66"/>
      <c r="T30" s="66"/>
      <c r="U30" s="66"/>
      <c r="V30" s="66"/>
      <c r="W30" s="66"/>
      <c r="X30" s="131" t="s">
        <v>74</v>
      </c>
      <c r="Y30" s="132"/>
      <c r="Z30" s="132"/>
      <c r="AA30" s="132"/>
      <c r="AB30" s="133"/>
    </row>
    <row r="31" spans="1:28">
      <c r="A31" s="3" t="s">
        <v>41</v>
      </c>
      <c r="B31" s="3" t="s">
        <v>8</v>
      </c>
      <c r="K31" s="143" t="s">
        <v>57</v>
      </c>
      <c r="L31" s="134" t="s">
        <v>92</v>
      </c>
      <c r="M31" s="134" t="s">
        <v>93</v>
      </c>
      <c r="N31" s="73" t="s">
        <v>80</v>
      </c>
      <c r="O31" s="65"/>
      <c r="P31" s="66"/>
      <c r="Q31" s="66"/>
      <c r="R31" s="66"/>
      <c r="S31" s="66"/>
      <c r="T31" s="66"/>
      <c r="U31" s="66"/>
      <c r="V31" s="66"/>
      <c r="W31" s="66"/>
      <c r="X31" s="131" t="s">
        <v>84</v>
      </c>
      <c r="Y31" s="132"/>
      <c r="Z31" s="132"/>
      <c r="AA31" s="132"/>
      <c r="AB31" s="133"/>
    </row>
    <row r="32" spans="1:28">
      <c r="A32" s="29">
        <v>10</v>
      </c>
      <c r="B32" s="29">
        <v>1</v>
      </c>
      <c r="C32" s="29" t="s">
        <v>43</v>
      </c>
      <c r="K32" s="144"/>
      <c r="L32" s="135"/>
      <c r="M32" s="135"/>
      <c r="N32" s="74" t="s">
        <v>86</v>
      </c>
      <c r="O32" s="71"/>
      <c r="P32" s="70"/>
      <c r="Q32" s="72" t="s">
        <v>22</v>
      </c>
      <c r="R32" s="72"/>
      <c r="S32" s="72" t="s">
        <v>25</v>
      </c>
      <c r="T32" s="70"/>
      <c r="U32" s="70"/>
      <c r="V32" s="70"/>
      <c r="W32" s="70"/>
      <c r="X32" s="128" t="s">
        <v>85</v>
      </c>
      <c r="Y32" s="129"/>
      <c r="Z32" s="129"/>
      <c r="AA32" s="129"/>
      <c r="AB32" s="130"/>
    </row>
    <row r="33" spans="1:19" ht="24">
      <c r="A33" s="31" t="s">
        <v>28</v>
      </c>
      <c r="B33" s="32" t="s">
        <v>30</v>
      </c>
      <c r="C33" s="33" t="s">
        <v>42</v>
      </c>
      <c r="D33" s="34" t="s">
        <v>3</v>
      </c>
      <c r="E33" s="40" t="s">
        <v>46</v>
      </c>
      <c r="F33" s="1" t="s">
        <v>51</v>
      </c>
      <c r="O33" s="5"/>
      <c r="Q33" s="20" t="s">
        <v>28</v>
      </c>
      <c r="R33" s="1">
        <v>10000</v>
      </c>
    </row>
    <row r="34" spans="1:19" ht="24">
      <c r="A34" s="35">
        <f>$B$7</f>
        <v>10000</v>
      </c>
      <c r="B34" s="35">
        <f>IF(B32=1,0,B32*$E$7)</f>
        <v>0</v>
      </c>
      <c r="C34" s="35">
        <f>IF(AND(B32&gt;0,B32&lt;=50),6000*B32,IF(AND(B32&gt;=51,B32&lt;=100),6000*50+(B32-50)*5400,IF(AND(B32&gt;=101,B32&lt;=300),570000+(B32-100)*4800,IF(AND(B32&gt;=301,B32&lt;=500),1530000+(B32-300)*4200,IF(AND(B32&gt;=501,B32&lt;=1000),2370000+(B32-500)*3600,IF(B32&gt;=1001,4170000+(B32-1000)*2400,0))))))</f>
        <v>6000</v>
      </c>
      <c r="D34" s="35">
        <f>IF(C32="片面",VLOOKUP(A32,$K$8:$M$15,2,FALSE),IF(C32="両面",VLOOKUP(A32,$K$8:$M$15,3,FALSE),"なんかおかしいですね。"))</f>
        <v>14000</v>
      </c>
      <c r="E34" s="41">
        <f>SUM(A34:D34)</f>
        <v>30000</v>
      </c>
      <c r="F34" s="44">
        <f>E34*1.1</f>
        <v>33000</v>
      </c>
      <c r="O34" s="5"/>
      <c r="Q34" s="20" t="s">
        <v>30</v>
      </c>
      <c r="R34" s="1">
        <v>5000</v>
      </c>
    </row>
    <row r="35" spans="1:19">
      <c r="A35" s="18"/>
      <c r="B35" s="42"/>
      <c r="C35" s="18"/>
      <c r="O35" s="5"/>
      <c r="Q35" s="20" t="s">
        <v>1</v>
      </c>
      <c r="R35" s="1">
        <f>S10*5</f>
        <v>21000</v>
      </c>
    </row>
    <row r="36" spans="1:19">
      <c r="A36" s="18"/>
      <c r="B36" s="42"/>
      <c r="C36" s="18"/>
      <c r="H36" s="1" t="s">
        <v>143</v>
      </c>
      <c r="I36" s="1">
        <f>50*6000</f>
        <v>300000</v>
      </c>
      <c r="O36" s="5"/>
      <c r="Q36" s="20" t="s">
        <v>3</v>
      </c>
      <c r="R36" s="1">
        <v>8000</v>
      </c>
    </row>
    <row r="37" spans="1:19">
      <c r="A37" s="43"/>
      <c r="B37" s="43"/>
      <c r="C37" s="18"/>
      <c r="H37" s="1" t="s">
        <v>144</v>
      </c>
      <c r="I37" s="1">
        <v>570000</v>
      </c>
      <c r="O37" s="5"/>
      <c r="Q37" s="3" t="s">
        <v>20</v>
      </c>
      <c r="R37" s="3">
        <f>SUM(R33:R36)</f>
        <v>44000</v>
      </c>
    </row>
    <row r="38" spans="1:19">
      <c r="A38" s="42"/>
      <c r="B38" s="42"/>
      <c r="C38" s="18"/>
      <c r="H38" s="1" t="s">
        <v>146</v>
      </c>
      <c r="I38" s="1">
        <v>1530000</v>
      </c>
      <c r="O38" s="5"/>
    </row>
    <row r="39" spans="1:19">
      <c r="A39" s="18"/>
      <c r="B39" s="18"/>
      <c r="C39" s="18"/>
      <c r="H39" s="1">
        <v>500</v>
      </c>
      <c r="I39" s="1">
        <v>2370000</v>
      </c>
      <c r="O39" s="5"/>
      <c r="Q39" s="19" t="s">
        <v>22</v>
      </c>
      <c r="R39" s="19"/>
      <c r="S39" s="19" t="s">
        <v>24</v>
      </c>
    </row>
    <row r="40" spans="1:19">
      <c r="A40" s="18"/>
      <c r="B40" s="42"/>
      <c r="C40" s="42"/>
      <c r="H40" s="1" t="s">
        <v>147</v>
      </c>
      <c r="I40" s="1">
        <v>4170000</v>
      </c>
      <c r="O40" s="5"/>
      <c r="Q40" s="20" t="s">
        <v>28</v>
      </c>
      <c r="R40" s="1">
        <v>10000</v>
      </c>
    </row>
    <row r="41" spans="1:19">
      <c r="A41" s="18"/>
      <c r="B41" s="42"/>
      <c r="C41" s="42"/>
      <c r="O41" s="5"/>
      <c r="Q41" s="20" t="s">
        <v>30</v>
      </c>
      <c r="R41" s="1">
        <v>20000</v>
      </c>
    </row>
    <row r="42" spans="1:19">
      <c r="A42" s="18"/>
      <c r="B42" s="42"/>
      <c r="C42" s="42"/>
      <c r="O42" s="5"/>
      <c r="Q42" s="20" t="s">
        <v>1</v>
      </c>
      <c r="R42" s="1">
        <f>S11*20</f>
        <v>74000</v>
      </c>
    </row>
    <row r="43" spans="1:19">
      <c r="A43" s="18"/>
      <c r="B43" s="42"/>
      <c r="C43" s="42"/>
      <c r="O43" s="5"/>
      <c r="Q43" s="20" t="s">
        <v>3</v>
      </c>
      <c r="R43" s="1">
        <v>8000</v>
      </c>
    </row>
    <row r="44" spans="1:19">
      <c r="A44" s="43"/>
      <c r="B44" s="43"/>
      <c r="C44" s="42"/>
      <c r="O44" s="5"/>
      <c r="Q44" s="3" t="s">
        <v>20</v>
      </c>
      <c r="R44" s="3">
        <f>SUM(R40:R43)</f>
        <v>112000</v>
      </c>
    </row>
    <row r="45" spans="1:19">
      <c r="A45" s="42"/>
      <c r="B45" s="42"/>
      <c r="C45" s="42"/>
    </row>
    <row r="46" spans="1:19">
      <c r="A46" s="42"/>
      <c r="B46" s="42"/>
      <c r="C46" s="42"/>
    </row>
  </sheetData>
  <mergeCells count="27">
    <mergeCell ref="L23:L24"/>
    <mergeCell ref="L25:L26"/>
    <mergeCell ref="L27:L28"/>
    <mergeCell ref="L29:L30"/>
    <mergeCell ref="L31:L32"/>
    <mergeCell ref="K23:K24"/>
    <mergeCell ref="K25:K26"/>
    <mergeCell ref="K27:K28"/>
    <mergeCell ref="K29:K30"/>
    <mergeCell ref="K31:K32"/>
    <mergeCell ref="X21:AB21"/>
    <mergeCell ref="X22:AB22"/>
    <mergeCell ref="X23:AB23"/>
    <mergeCell ref="X24:AB24"/>
    <mergeCell ref="X25:AB25"/>
    <mergeCell ref="M31:M32"/>
    <mergeCell ref="M29:M30"/>
    <mergeCell ref="M27:M28"/>
    <mergeCell ref="M25:M26"/>
    <mergeCell ref="M23:M24"/>
    <mergeCell ref="X32:AB32"/>
    <mergeCell ref="X26:AB26"/>
    <mergeCell ref="X27:AB27"/>
    <mergeCell ref="X28:AB28"/>
    <mergeCell ref="X29:AB29"/>
    <mergeCell ref="X30:AB30"/>
    <mergeCell ref="X31:AB31"/>
  </mergeCells>
  <phoneticPr fontId="1"/>
  <dataValidations count="2">
    <dataValidation type="list" showInputMessage="1" showErrorMessage="1" sqref="A18 A25 A32">
      <formula1>"10,30,50,100,200,300,500,1000"</formula1>
    </dataValidation>
    <dataValidation type="list" showInputMessage="1" showErrorMessage="1" sqref="C18 C25 C32">
      <formula1>"片面,両面"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スマート名刺価格</vt:lpstr>
      <vt:lpstr>Sheet2</vt:lpstr>
      <vt:lpstr>Sheet1 (加算)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Nishioka</cp:lastModifiedBy>
  <dcterms:created xsi:type="dcterms:W3CDTF">2021-06-09T04:25:25Z</dcterms:created>
  <dcterms:modified xsi:type="dcterms:W3CDTF">2021-07-02T06:23:13Z</dcterms:modified>
</cp:coreProperties>
</file>